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xr:revisionPtr revIDLastSave="0" documentId="13_ncr:1_{273161AB-6F6C-4650-8134-4089623891A2}" xr6:coauthVersionLast="47" xr6:coauthVersionMax="47" xr10:uidLastSave="{00000000-0000-0000-0000-000000000000}"/>
  <bookViews>
    <workbookView xWindow="-120" yWindow="-120" windowWidth="20730" windowHeight="11160" xr2:uid="{EAB58BAA-E666-4187-AFBC-66186CF10326}"/>
  </bookViews>
  <sheets>
    <sheet name="ตัวอย่างคำนวณหักภาษี" sheetId="1" r:id="rId1"/>
    <sheet name="ตัวอย่างคำนวณหักภาษี (พนักงาน)" sheetId="2" r:id="rId2"/>
  </sheets>
  <externalReferences>
    <externalReference r:id="rId3"/>
  </externalReferences>
  <definedNames>
    <definedName name="add" localSheetId="0">#REF!</definedName>
    <definedName name="add" localSheetId="1">#REF!</definedName>
    <definedName name="add">#REF!</definedName>
    <definedName name="ARA_Threshold" localSheetId="0">#REF!</definedName>
    <definedName name="ARA_Threshold" localSheetId="1">#REF!</definedName>
    <definedName name="ARA_Threshold">#REF!</definedName>
    <definedName name="ARP_Threshold" localSheetId="0">#REF!</definedName>
    <definedName name="ARP_Threshold" localSheetId="1">#REF!</definedName>
    <definedName name="ARP_Threshold">#REF!</definedName>
    <definedName name="AS2DocOpenMode" hidden="1">"AS2DocumentEdit"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 localSheetId="0">#REF!</definedName>
    <definedName name="date" localSheetId="1">#REF!</definedName>
    <definedName name="date">#REF!</definedName>
    <definedName name="Fiscal_Sets" localSheetId="0">#REF!</definedName>
    <definedName name="Fiscal_Sets" localSheetId="1">#REF!</definedName>
    <definedName name="Fiscal_Sets">#REF!</definedName>
    <definedName name="Invoice_Detail_Optional_Fields" localSheetId="0">#REF!</definedName>
    <definedName name="Invoice_Detail_Optional_Fields" localSheetId="1">#REF!</definedName>
    <definedName name="Invoice_Detail_Optional_Fields">#REF!</definedName>
    <definedName name="Invoice_Details" localSheetId="0">#REF!</definedName>
    <definedName name="Invoice_Details" localSheetId="1">#REF!</definedName>
    <definedName name="Invoice_Details">#REF!</definedName>
    <definedName name="Invoice_Optional_Fields" localSheetId="0">#REF!</definedName>
    <definedName name="Invoice_Optional_Fields" localSheetId="1">#REF!</definedName>
    <definedName name="Invoice_Optional_Fields">#REF!</definedName>
    <definedName name="Invoice_Payment_Schedules" localSheetId="0">#REF!</definedName>
    <definedName name="Invoice_Payment_Schedules" localSheetId="1">#REF!</definedName>
    <definedName name="Invoice_Payment_Schedules">#REF!</definedName>
    <definedName name="Invoices" localSheetId="0">#REF!</definedName>
    <definedName name="Invoices" localSheetId="1">#REF!</definedName>
    <definedName name="Invoices">#REF!</definedName>
    <definedName name="L_Adjust">[1]Links!$H$1:$H$65536</definedName>
    <definedName name="L_AJE_Tot">[1]Links!$G$1:$G$65536</definedName>
    <definedName name="L_CY_Beg">[1]Links!$F$1:$F$65536</definedName>
    <definedName name="L_CY_End">[1]Links!$J$1:$J$65536</definedName>
    <definedName name="L_PY_End">[1]Links!$K$1:$K$65536</definedName>
    <definedName name="L_RJE_Tot">[1]Links!$I$1:$I$65536</definedName>
    <definedName name="LastPayday" localSheetId="0">#REF!</definedName>
    <definedName name="LastPayday" localSheetId="1">#REF!</definedName>
    <definedName name="LastPayday">#REF!</definedName>
    <definedName name="name" localSheetId="0">#REF!</definedName>
    <definedName name="name" localSheetId="1">#REF!</definedName>
    <definedName name="name">#REF!</definedName>
    <definedName name="no" localSheetId="0">#REF!</definedName>
    <definedName name="no" localSheetId="1">#REF!</definedName>
    <definedName name="no">#REF!</definedName>
    <definedName name="no." localSheetId="0">#REF!</definedName>
    <definedName name="no." localSheetId="1">#REF!</definedName>
    <definedName name="no.">#REF!</definedName>
    <definedName name="_xlnm.Print_Area" localSheetId="0">ตัวอย่างคำนวณหักภาษี!$A$1:$O$57</definedName>
    <definedName name="_xlnm.Print_Area" localSheetId="1">'ตัวอย่างคำนวณหักภาษี (พนักงาน)'!$A$1:$O$57</definedName>
    <definedName name="S_AcctDes" localSheetId="0">#REF!</definedName>
    <definedName name="S_AcctDes" localSheetId="1">#REF!</definedName>
    <definedName name="S_AcctDes">#REF!</definedName>
    <definedName name="S_Adjust" localSheetId="0">#REF!</definedName>
    <definedName name="S_Adjust" localSheetId="1">#REF!</definedName>
    <definedName name="S_Adjust">#REF!</definedName>
    <definedName name="S_Adjust_Data" localSheetId="0">#REF!</definedName>
    <definedName name="S_Adjust_Data" localSheetId="1">#REF!</definedName>
    <definedName name="S_Adjust_Data">#REF!</definedName>
    <definedName name="S_Adjust_GT" localSheetId="0">#REF!</definedName>
    <definedName name="S_Adjust_GT" localSheetId="1">#REF!</definedName>
    <definedName name="S_Adjust_GT">#REF!</definedName>
    <definedName name="S_AJE_Tot" localSheetId="0">#REF!</definedName>
    <definedName name="S_AJE_Tot" localSheetId="1">#REF!</definedName>
    <definedName name="S_AJE_Tot">#REF!</definedName>
    <definedName name="S_AJE_Tot_Data" localSheetId="0">#REF!</definedName>
    <definedName name="S_AJE_Tot_Data" localSheetId="1">#REF!</definedName>
    <definedName name="S_AJE_Tot_Data">#REF!</definedName>
    <definedName name="S_AJE_Tot_GT" localSheetId="0">#REF!</definedName>
    <definedName name="S_AJE_Tot_GT" localSheetId="1">#REF!</definedName>
    <definedName name="S_AJE_Tot_GT">#REF!</definedName>
    <definedName name="S_CompNum" localSheetId="0">#REF!</definedName>
    <definedName name="S_CompNum" localSheetId="1">#REF!</definedName>
    <definedName name="S_CompNum">#REF!</definedName>
    <definedName name="S_CY_Beg" localSheetId="0">#REF!</definedName>
    <definedName name="S_CY_Beg" localSheetId="1">#REF!</definedName>
    <definedName name="S_CY_Beg">#REF!</definedName>
    <definedName name="S_CY_Beg_Data" localSheetId="0">#REF!</definedName>
    <definedName name="S_CY_Beg_Data" localSheetId="1">#REF!</definedName>
    <definedName name="S_CY_Beg_Data">#REF!</definedName>
    <definedName name="S_CY_Beg_GT" localSheetId="0">#REF!</definedName>
    <definedName name="S_CY_Beg_GT" localSheetId="1">#REF!</definedName>
    <definedName name="S_CY_Beg_GT">#REF!</definedName>
    <definedName name="S_CY_End" localSheetId="0">#REF!</definedName>
    <definedName name="S_CY_End" localSheetId="1">#REF!</definedName>
    <definedName name="S_CY_End">#REF!</definedName>
    <definedName name="S_CY_End_Data" localSheetId="0">#REF!</definedName>
    <definedName name="S_CY_End_Data" localSheetId="1">#REF!</definedName>
    <definedName name="S_CY_End_Data">#REF!</definedName>
    <definedName name="S_CY_End_GT" localSheetId="0">#REF!</definedName>
    <definedName name="S_CY_End_GT" localSheetId="1">#REF!</definedName>
    <definedName name="S_CY_End_GT">#REF!</definedName>
    <definedName name="S_Diff_Amt" localSheetId="0">#REF!</definedName>
    <definedName name="S_Diff_Amt" localSheetId="1">#REF!</definedName>
    <definedName name="S_Diff_Amt">#REF!</definedName>
    <definedName name="S_Diff_Pct" localSheetId="0">#REF!</definedName>
    <definedName name="S_Diff_Pct" localSheetId="1">#REF!</definedName>
    <definedName name="S_Diff_Pct">#REF!</definedName>
    <definedName name="S_GrpNum" localSheetId="0">#REF!</definedName>
    <definedName name="S_GrpNum" localSheetId="1">#REF!</definedName>
    <definedName name="S_GrpNum">#REF!</definedName>
    <definedName name="S_Headings" localSheetId="0">#REF!</definedName>
    <definedName name="S_Headings" localSheetId="1">#REF!</definedName>
    <definedName name="S_Headings">#REF!</definedName>
    <definedName name="S_KeyValue" localSheetId="0">#REF!</definedName>
    <definedName name="S_KeyValue" localSheetId="1">#REF!</definedName>
    <definedName name="S_KeyValue">#REF!</definedName>
    <definedName name="S_PY_End" localSheetId="0">#REF!</definedName>
    <definedName name="S_PY_End" localSheetId="1">#REF!</definedName>
    <definedName name="S_PY_End">#REF!</definedName>
    <definedName name="S_PY_End_Data" localSheetId="0">#REF!</definedName>
    <definedName name="S_PY_End_Data" localSheetId="1">#REF!</definedName>
    <definedName name="S_PY_End_Data">#REF!</definedName>
    <definedName name="S_PY_End_GT" localSheetId="0">#REF!</definedName>
    <definedName name="S_PY_End_GT" localSheetId="1">#REF!</definedName>
    <definedName name="S_PY_End_GT">#REF!</definedName>
    <definedName name="S_RJE_Tot" localSheetId="0">#REF!</definedName>
    <definedName name="S_RJE_Tot" localSheetId="1">#REF!</definedName>
    <definedName name="S_RJE_Tot">#REF!</definedName>
    <definedName name="S_RJE_Tot_Data" localSheetId="0">#REF!</definedName>
    <definedName name="S_RJE_Tot_Data" localSheetId="1">#REF!</definedName>
    <definedName name="S_RJE_Tot_Data">#REF!</definedName>
    <definedName name="S_RJE_Tot_GT" localSheetId="0">#REF!</definedName>
    <definedName name="S_RJE_Tot_GT" localSheetId="1">#REF!</definedName>
    <definedName name="S_RJE_Tot_GT">#REF!</definedName>
    <definedName name="S_RowNum" localSheetId="0">#REF!</definedName>
    <definedName name="S_RowNum" localSheetId="1">#REF!</definedName>
    <definedName name="S_RowNum">#REF!</definedName>
    <definedName name="SPEC" localSheetId="0">#REF!</definedName>
    <definedName name="SPEC" localSheetId="1">#REF!</definedName>
    <definedName name="SPEC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1" localSheetId="0">#REF!</definedName>
    <definedName name="TextRefCopy11" localSheetId="1">#REF!</definedName>
    <definedName name="TextRefCopy11">#REF!</definedName>
    <definedName name="TextRefCopy12" localSheetId="0">#REF!</definedName>
    <definedName name="TextRefCopy12" localSheetId="1">#REF!</definedName>
    <definedName name="TextRefCopy12">#REF!</definedName>
    <definedName name="TextRefCopy13" localSheetId="0">#REF!</definedName>
    <definedName name="TextRefCopy13" localSheetId="1">#REF!</definedName>
    <definedName name="TextRefCopy13">#REF!</definedName>
    <definedName name="TextRefCopy2" localSheetId="0">#REF!</definedName>
    <definedName name="TextRefCopy2" localSheetId="1">#REF!</definedName>
    <definedName name="TextRefCopy2">#REF!</definedName>
    <definedName name="TextRefCopy3" localSheetId="0">#REF!</definedName>
    <definedName name="TextRefCopy3" localSheetId="1">#REF!</definedName>
    <definedName name="TextRefCopy3">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#REF!</definedName>
    <definedName name="TextRefCopy6" localSheetId="1">#REF!</definedName>
    <definedName name="TextRefCopy6">#REF!</definedName>
    <definedName name="TextRefCopy7" localSheetId="0">#REF!</definedName>
    <definedName name="TextRefCopy7" localSheetId="1">#REF!</definedName>
    <definedName name="TextRefCopy7">#REF!</definedName>
    <definedName name="TextRefCopy8" localSheetId="0">#REF!</definedName>
    <definedName name="TextRefCopy8" localSheetId="1">#REF!</definedName>
    <definedName name="TextRefCopy8">#REF!</definedName>
    <definedName name="TextRefCopy9" localSheetId="0">#REF!</definedName>
    <definedName name="TextRefCopy9" localSheetId="1">#REF!</definedName>
    <definedName name="TextRefCopy9">#REF!</definedName>
    <definedName name="TextRefCopyRangeCount" hidden="1">13</definedName>
    <definedName name="YOTime" localSheetId="0">#REF!</definedName>
    <definedName name="YOTime" localSheetId="1">#REF!</definedName>
    <definedName name="YOTime">#REF!</definedName>
    <definedName name="YOtrIrInc" localSheetId="0">#REF!</definedName>
    <definedName name="YOtrIrInc" localSheetId="1">#REF!</definedName>
    <definedName name="YOtrIrInc">#REF!</definedName>
    <definedName name="YOtrRInc" localSheetId="0">#REF!</definedName>
    <definedName name="YOtrRInc" localSheetId="1">#REF!</definedName>
    <definedName name="YOtrRInc">#REF!</definedName>
    <definedName name="YProFun" localSheetId="0">#REF!</definedName>
    <definedName name="YProFun" localSheetId="1">#REF!</definedName>
    <definedName name="YProFun">#REF!</definedName>
    <definedName name="YSalary" localSheetId="0">#REF!</definedName>
    <definedName name="YSalary" localSheetId="1">#REF!</definedName>
    <definedName name="YSalary">#REF!</definedName>
    <definedName name="YSSF" localSheetId="0">#REF!</definedName>
    <definedName name="YSSF" localSheetId="1">#REF!</definedName>
    <definedName name="YSSF">#REF!</definedName>
    <definedName name="YWHT" localSheetId="0">#REF!</definedName>
    <definedName name="YWHT" localSheetId="1">#REF!</definedName>
    <definedName name="YWHT">#REF!</definedName>
    <definedName name="จำนวน" localSheetId="0">#REF!</definedName>
    <definedName name="จำนวน" localSheetId="1">#REF!</definedName>
    <definedName name="จำนวน">#REF!</definedName>
    <definedName name="ชื่อ" localSheetId="0">#REF!</definedName>
    <definedName name="ชื่อ" localSheetId="1">#REF!</definedName>
    <definedName name="ชื่อ">#REF!</definedName>
    <definedName name="ที่อยู่" localSheetId="0">#REF!</definedName>
    <definedName name="ที่อยู่" localSheetId="1">#REF!</definedName>
    <definedName name="ที่อยู่">#REF!</definedName>
    <definedName name="ที่อยู่1" localSheetId="0">#REF!</definedName>
    <definedName name="ที่อยู่1" localSheetId="1">#REF!</definedName>
    <definedName name="ที่อยู่1">#REF!</definedName>
    <definedName name="ภาษี" localSheetId="0">#REF!</definedName>
    <definedName name="ภาษี" localSheetId="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  <c r="L55" i="1"/>
  <c r="B20" i="1"/>
  <c r="K24" i="1"/>
  <c r="I20" i="1"/>
  <c r="M11" i="1"/>
  <c r="M12" i="1"/>
  <c r="M15" i="1"/>
  <c r="M16" i="1"/>
  <c r="M19" i="1"/>
  <c r="G9" i="1"/>
  <c r="M9" i="1" s="1"/>
  <c r="G10" i="1"/>
  <c r="M10" i="1" s="1"/>
  <c r="G11" i="1"/>
  <c r="G12" i="1"/>
  <c r="G13" i="1"/>
  <c r="M13" i="1" s="1"/>
  <c r="G14" i="1"/>
  <c r="M14" i="1" s="1"/>
  <c r="G15" i="1"/>
  <c r="G16" i="1"/>
  <c r="G17" i="1"/>
  <c r="M17" i="1" s="1"/>
  <c r="G18" i="1"/>
  <c r="M18" i="1" s="1"/>
  <c r="G19" i="1"/>
  <c r="G8" i="1"/>
  <c r="F20" i="1"/>
  <c r="G20" i="1" l="1"/>
  <c r="D23" i="1" s="1"/>
  <c r="F23" i="1" s="1"/>
  <c r="K23" i="1" s="1"/>
  <c r="M8" i="1"/>
  <c r="K36" i="1"/>
  <c r="H19" i="2" l="1"/>
  <c r="H18" i="2"/>
  <c r="H17" i="2"/>
  <c r="H16" i="2"/>
  <c r="H15" i="2"/>
  <c r="H14" i="2"/>
  <c r="H13" i="2"/>
  <c r="H12" i="2"/>
  <c r="H11" i="2"/>
  <c r="H10" i="2"/>
  <c r="H9" i="2"/>
  <c r="H8" i="2"/>
  <c r="I49" i="2"/>
  <c r="K49" i="2" s="1"/>
  <c r="K48" i="2"/>
  <c r="B48" i="2"/>
  <c r="G48" i="2" s="1"/>
  <c r="B47" i="2"/>
  <c r="G47" i="2" s="1"/>
  <c r="B46" i="2"/>
  <c r="G46" i="2" s="1"/>
  <c r="B45" i="2"/>
  <c r="G45" i="2" s="1"/>
  <c r="B44" i="2"/>
  <c r="G44" i="2" s="1"/>
  <c r="B43" i="2"/>
  <c r="G43" i="2" s="1"/>
  <c r="G42" i="2"/>
  <c r="G41" i="2"/>
  <c r="I20" i="2"/>
  <c r="G20" i="2"/>
  <c r="E20" i="2"/>
  <c r="D20" i="2"/>
  <c r="C20" i="2"/>
  <c r="B20" i="2"/>
  <c r="F19" i="2"/>
  <c r="F18" i="2"/>
  <c r="F17" i="2"/>
  <c r="K17" i="2" s="1"/>
  <c r="F16" i="2"/>
  <c r="K16" i="2" s="1"/>
  <c r="F15" i="2"/>
  <c r="F14" i="2"/>
  <c r="F13" i="2"/>
  <c r="K13" i="2" s="1"/>
  <c r="F12" i="2"/>
  <c r="F11" i="2"/>
  <c r="F10" i="2"/>
  <c r="N9" i="2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F9" i="2"/>
  <c r="K9" i="2" s="1"/>
  <c r="O8" i="2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N8" i="2"/>
  <c r="F8" i="2"/>
  <c r="K8" i="2" s="1"/>
  <c r="P8" i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I49" i="1"/>
  <c r="K49" i="1" s="1"/>
  <c r="K48" i="1"/>
  <c r="B48" i="1"/>
  <c r="G48" i="1" s="1"/>
  <c r="B47" i="1"/>
  <c r="G47" i="1" s="1"/>
  <c r="B46" i="1"/>
  <c r="G46" i="1" s="1"/>
  <c r="B45" i="1"/>
  <c r="G45" i="1" s="1"/>
  <c r="B44" i="1"/>
  <c r="G44" i="1" s="1"/>
  <c r="B43" i="1"/>
  <c r="G43" i="1" s="1"/>
  <c r="G42" i="1"/>
  <c r="G41" i="1"/>
  <c r="L36" i="1"/>
  <c r="K20" i="1"/>
  <c r="J20" i="1"/>
  <c r="H20" i="1"/>
  <c r="E20" i="1"/>
  <c r="D20" i="1"/>
  <c r="C20" i="1"/>
  <c r="Q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O8" i="1"/>
  <c r="M8" i="2" l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H20" i="2"/>
  <c r="K28" i="2" s="1"/>
  <c r="K36" i="2" s="1"/>
  <c r="L36" i="2" s="1"/>
  <c r="K12" i="2"/>
  <c r="K15" i="2"/>
  <c r="K14" i="2"/>
  <c r="K11" i="2"/>
  <c r="K19" i="2"/>
  <c r="F20" i="2"/>
  <c r="L22" i="2" s="1"/>
  <c r="L37" i="2" s="1"/>
  <c r="H41" i="2" s="1"/>
  <c r="K10" i="2"/>
  <c r="K18" i="2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L22" i="1"/>
  <c r="L37" i="1" s="1"/>
  <c r="H41" i="1" s="1"/>
  <c r="K20" i="2" l="1"/>
  <c r="H42" i="2"/>
  <c r="I41" i="2"/>
  <c r="M20" i="1"/>
  <c r="H42" i="1"/>
  <c r="I41" i="1"/>
  <c r="K41" i="2" l="1"/>
  <c r="I42" i="2"/>
  <c r="K42" i="2" s="1"/>
  <c r="K41" i="1"/>
  <c r="I42" i="1"/>
  <c r="K42" i="1" s="1"/>
  <c r="H43" i="2" l="1"/>
  <c r="H43" i="1"/>
  <c r="I43" i="2" l="1"/>
  <c r="H44" i="2"/>
  <c r="I43" i="1"/>
  <c r="H45" i="2" l="1"/>
  <c r="I44" i="2"/>
  <c r="K44" i="2" s="1"/>
  <c r="K43" i="2"/>
  <c r="K43" i="1"/>
  <c r="H44" i="1"/>
  <c r="H46" i="2" l="1"/>
  <c r="I45" i="2"/>
  <c r="I44" i="1"/>
  <c r="H45" i="1" s="1"/>
  <c r="K45" i="2" l="1"/>
  <c r="I46" i="2"/>
  <c r="K46" i="2" s="1"/>
  <c r="H47" i="2"/>
  <c r="H46" i="1"/>
  <c r="I45" i="1"/>
  <c r="K45" i="1" s="1"/>
  <c r="K44" i="1"/>
  <c r="H48" i="2" l="1"/>
  <c r="I47" i="2"/>
  <c r="K47" i="2" s="1"/>
  <c r="I50" i="2"/>
  <c r="I51" i="2" s="1"/>
  <c r="K50" i="2"/>
  <c r="L50" i="2" s="1"/>
  <c r="I46" i="1"/>
  <c r="H47" i="1"/>
  <c r="L53" i="2" l="1"/>
  <c r="L54" i="2" s="1"/>
  <c r="M50" i="2"/>
  <c r="I47" i="1"/>
  <c r="K47" i="1" s="1"/>
  <c r="H48" i="1"/>
  <c r="K46" i="1"/>
  <c r="K50" i="1" l="1"/>
  <c r="L50" i="1" s="1"/>
  <c r="I50" i="1"/>
  <c r="I51" i="1" s="1"/>
  <c r="M50" i="1" l="1"/>
  <c r="L53" i="1"/>
  <c r="L54" i="1" s="1"/>
</calcChain>
</file>

<file path=xl/sharedStrings.xml><?xml version="1.0" encoding="utf-8"?>
<sst xmlns="http://schemas.openxmlformats.org/spreadsheetml/2006/main" count="182" uniqueCount="70">
  <si>
    <t>ชื่อบริษัท</t>
  </si>
  <si>
    <r>
      <t xml:space="preserve">Computation of Personal Income Tax  </t>
    </r>
    <r>
      <rPr>
        <sz val="11"/>
        <color indexed="10"/>
        <rFont val="Times New Roman"/>
        <family val="1"/>
        <charset val="222"/>
      </rPr>
      <t>paid by employee</t>
    </r>
  </si>
  <si>
    <t>ชื่อพนักงาน</t>
  </si>
  <si>
    <t>NICK NAME</t>
  </si>
  <si>
    <t>ตำแหน่ง</t>
  </si>
  <si>
    <t>DIRECTOR</t>
  </si>
  <si>
    <t>ID</t>
  </si>
  <si>
    <t>รอบจ่าย</t>
  </si>
  <si>
    <t xml:space="preserve">Bank </t>
  </si>
  <si>
    <t>INCOME</t>
  </si>
  <si>
    <t>DEDUCT</t>
  </si>
  <si>
    <t>Net Transfer</t>
  </si>
  <si>
    <t>สรุปออกสลิปเงินเดือน</t>
  </si>
  <si>
    <t>เดือน</t>
  </si>
  <si>
    <t>เงินเดือนSALARY</t>
  </si>
  <si>
    <t>BONUS</t>
  </si>
  <si>
    <t>COMISSION</t>
  </si>
  <si>
    <t>Incentive</t>
  </si>
  <si>
    <t>Total</t>
  </si>
  <si>
    <t>W/T</t>
  </si>
  <si>
    <t>social security</t>
  </si>
  <si>
    <t>ADVANCE</t>
  </si>
  <si>
    <t>OTHER</t>
  </si>
  <si>
    <t>YTD INCOME</t>
  </si>
  <si>
    <t>YTD TAX</t>
  </si>
  <si>
    <t>YTD SSF</t>
  </si>
  <si>
    <t xml:space="preserve"> </t>
  </si>
  <si>
    <t xml:space="preserve">  </t>
  </si>
  <si>
    <t>Total assessable income</t>
  </si>
  <si>
    <t xml:space="preserve">Less </t>
  </si>
  <si>
    <t xml:space="preserve"> : 50 % Standard expenses,but not more exceeding Bht 100,000</t>
  </si>
  <si>
    <t>Allowance :</t>
  </si>
  <si>
    <t>Taxpayer</t>
  </si>
  <si>
    <t>Care Parent</t>
  </si>
  <si>
    <t>คนละ</t>
  </si>
  <si>
    <t>Investment 15% not over 500,000</t>
  </si>
  <si>
    <t>Social security fund(limit 15,000)</t>
  </si>
  <si>
    <t>Insurance Parent</t>
  </si>
  <si>
    <t>LTF  (15% of renue but limit 300,000)</t>
  </si>
  <si>
    <t>RMF (limit 500,000)</t>
  </si>
  <si>
    <t>Insurance 10 years (limit 100,000)</t>
  </si>
  <si>
    <t>Interest-Home</t>
  </si>
  <si>
    <t xml:space="preserve">1.Children                       </t>
  </si>
  <si>
    <t>กำลังศึกษาไม่เกิน 25ปี</t>
  </si>
  <si>
    <t>2.Children</t>
  </si>
  <si>
    <t>Net Taxable income</t>
  </si>
  <si>
    <t>Tax calculation:</t>
  </si>
  <si>
    <t>Tax Rate</t>
  </si>
  <si>
    <t>Balance</t>
  </si>
  <si>
    <t>Net income</t>
  </si>
  <si>
    <t>Tax</t>
  </si>
  <si>
    <t>-</t>
  </si>
  <si>
    <t>Already deduction WT</t>
  </si>
  <si>
    <t>Deduction  for this month</t>
  </si>
  <si>
    <t>Year 2022</t>
  </si>
  <si>
    <t>Per Month</t>
  </si>
  <si>
    <t>Employee</t>
  </si>
  <si>
    <t>นายจ้างไม่มี</t>
  </si>
  <si>
    <t>40(8)</t>
  </si>
  <si>
    <t>INCOME40(1)-(2)</t>
  </si>
  <si>
    <t>INCOME40(5)-(8)</t>
  </si>
  <si>
    <t>W/T/PND1</t>
  </si>
  <si>
    <t>W/TPND3</t>
  </si>
  <si>
    <t>: 60 % ของค้าจ้าง</t>
  </si>
  <si>
    <t>(หมายเหตุรายการหัก ค่าใช้จ่าย ขึ้นอยู่แต่ละประเภทของเงินได้ ถ้าค่าเช่า40(5) 30%)</t>
  </si>
  <si>
    <t>กรอกอัตาหักค่าใช้จ่าย</t>
  </si>
  <si>
    <t>ภาษีที่ต้องชำระ</t>
  </si>
  <si>
    <t>หัก ภาษีชำระแล้ว ครึ่งปี</t>
  </si>
  <si>
    <t>หัก ภาษีถูกหัก ณ ที่จ่าย</t>
  </si>
  <si>
    <t>ภาษีจ่ายสุทธิ สิ้นปี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</si>
</sst>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B1mmm\-yy"/>
    <numFmt numFmtId="189" formatCode="#,##0.00_ ;\-#,##0.00\ "/>
    <numFmt numFmtId="190" formatCode="_(* #,##0_);_(* \(#,##0\);_(* &quot;-&quot;??_);_(@_)"/>
    <numFmt numFmtId="191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1"/>
      <name val="Times New Roman"/>
      <family val="1"/>
    </font>
    <font>
      <sz val="11"/>
      <name val="Times New Roman"/>
      <family val="1"/>
      <charset val="222"/>
    </font>
    <font>
      <sz val="14"/>
      <name val="Cordia New"/>
      <family val="2"/>
    </font>
    <font>
      <sz val="11"/>
      <color indexed="10"/>
      <name val="Times New Roman"/>
      <family val="1"/>
      <charset val="222"/>
    </font>
    <font>
      <b/>
      <sz val="14"/>
      <color theme="3" tint="0.39997558519241921"/>
      <name val="Times New Roman"/>
      <family val="1"/>
      <charset val="222"/>
    </font>
    <font>
      <b/>
      <sz val="11"/>
      <name val="Times New Roman"/>
      <family val="1"/>
      <charset val="222"/>
    </font>
    <font>
      <sz val="11"/>
      <color theme="3" tint="0.39997558519241921"/>
      <name val="Times New Roman"/>
      <family val="1"/>
      <charset val="222"/>
    </font>
    <font>
      <b/>
      <u/>
      <sz val="11"/>
      <name val="Times New Roman"/>
      <family val="1"/>
      <charset val="222"/>
    </font>
    <font>
      <sz val="12"/>
      <name val="Times New Roman"/>
      <family val="1"/>
      <charset val="222"/>
    </font>
    <font>
      <b/>
      <sz val="14"/>
      <name val="Cordia New"/>
      <family val="2"/>
    </font>
    <font>
      <sz val="14"/>
      <name val="Times New Roman"/>
      <family val="1"/>
    </font>
    <font>
      <u/>
      <sz val="14"/>
      <name val="Times New Roman"/>
      <family val="1"/>
    </font>
    <font>
      <b/>
      <sz val="14"/>
      <color rgb="FF0070C0"/>
      <name val="Times New Roman"/>
      <family val="1"/>
    </font>
    <font>
      <sz val="11"/>
      <color theme="1"/>
      <name val="Tahoma"/>
      <family val="2"/>
      <scheme val="minor"/>
    </font>
    <font>
      <sz val="14"/>
      <color indexed="10"/>
      <name val="Times New Roman"/>
      <family val="1"/>
    </font>
    <font>
      <sz val="16"/>
      <name val="DilleniaUPC"/>
      <family val="1"/>
    </font>
    <font>
      <b/>
      <sz val="14"/>
      <name val="Times New Roman"/>
      <family val="1"/>
    </font>
    <font>
      <sz val="18"/>
      <name val="Cordia New"/>
      <family val="2"/>
    </font>
    <font>
      <sz val="16"/>
      <name val="Cordia New"/>
      <family val="2"/>
    </font>
    <font>
      <sz val="14"/>
      <color rgb="FFFF0000"/>
      <name val="Times New Roman"/>
      <family val="1"/>
    </font>
    <font>
      <sz val="11"/>
      <color theme="1"/>
      <name val="Tahoma"/>
      <family val="2"/>
      <charset val="222"/>
      <scheme val="minor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187" fontId="1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5">
    <xf numFmtId="0" fontId="0" fillId="0" borderId="0" xfId="0"/>
    <xf numFmtId="187" fontId="2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39" fontId="3" fillId="0" borderId="0" xfId="1" applyNumberFormat="1" applyFont="1" applyAlignment="1">
      <alignment horizontal="centerContinuous" vertical="center"/>
    </xf>
    <xf numFmtId="39" fontId="3" fillId="0" borderId="0" xfId="1" applyNumberFormat="1" applyFont="1" applyAlignment="1">
      <alignment horizontal="center" vertical="center"/>
    </xf>
    <xf numFmtId="0" fontId="4" fillId="0" borderId="0" xfId="2"/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2" borderId="0" xfId="1" applyFont="1" applyFill="1" applyAlignment="1">
      <alignment vertical="center"/>
    </xf>
    <xf numFmtId="39" fontId="6" fillId="0" borderId="1" xfId="1" applyNumberFormat="1" applyFont="1" applyBorder="1" applyAlignment="1">
      <alignment horizontal="left" vertical="center"/>
    </xf>
    <xf numFmtId="39" fontId="7" fillId="0" borderId="0" xfId="1" applyNumberFormat="1" applyFont="1" applyAlignment="1">
      <alignment horizontal="left" vertical="center"/>
    </xf>
    <xf numFmtId="39" fontId="3" fillId="0" borderId="0" xfId="1" applyNumberFormat="1" applyFont="1" applyAlignment="1">
      <alignment vertical="center"/>
    </xf>
    <xf numFmtId="39" fontId="3" fillId="2" borderId="0" xfId="1" applyNumberFormat="1" applyFont="1" applyFill="1" applyAlignment="1">
      <alignment vertical="center"/>
    </xf>
    <xf numFmtId="39" fontId="8" fillId="0" borderId="0" xfId="1" applyNumberFormat="1" applyFont="1" applyAlignment="1">
      <alignment vertical="center"/>
    </xf>
    <xf numFmtId="39" fontId="3" fillId="2" borderId="0" xfId="1" applyNumberFormat="1" applyFont="1" applyFill="1" applyAlignment="1">
      <alignment horizontal="right" vertical="center"/>
    </xf>
    <xf numFmtId="39" fontId="3" fillId="0" borderId="1" xfId="1" quotePrefix="1" applyNumberFormat="1" applyFont="1" applyBorder="1" applyAlignment="1">
      <alignment vertical="center"/>
    </xf>
    <xf numFmtId="39" fontId="3" fillId="2" borderId="0" xfId="1" quotePrefix="1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0" borderId="0" xfId="1" applyFont="1" applyAlignment="1">
      <alignment horizontal="right" vertical="center"/>
    </xf>
    <xf numFmtId="39" fontId="3" fillId="0" borderId="0" xfId="1" applyNumberFormat="1" applyFont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9" fontId="3" fillId="0" borderId="6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39" fontId="9" fillId="2" borderId="5" xfId="1" applyNumberFormat="1" applyFont="1" applyFill="1" applyBorder="1" applyAlignment="1">
      <alignment horizontal="center" vertical="center"/>
    </xf>
    <xf numFmtId="39" fontId="9" fillId="2" borderId="7" xfId="1" applyNumberFormat="1" applyFont="1" applyFill="1" applyBorder="1" applyAlignment="1">
      <alignment horizontal="center" vertical="center"/>
    </xf>
    <xf numFmtId="39" fontId="9" fillId="2" borderId="7" xfId="1" applyNumberFormat="1" applyFont="1" applyFill="1" applyBorder="1" applyAlignment="1">
      <alignment vertical="center"/>
    </xf>
    <xf numFmtId="39" fontId="7" fillId="0" borderId="6" xfId="1" applyNumberFormat="1" applyFont="1" applyBorder="1" applyAlignment="1">
      <alignment vertical="center"/>
    </xf>
    <xf numFmtId="39" fontId="7" fillId="0" borderId="6" xfId="1" applyNumberFormat="1" applyFont="1" applyBorder="1" applyAlignment="1">
      <alignment horizontal="center" vertical="center"/>
    </xf>
    <xf numFmtId="0" fontId="11" fillId="0" borderId="0" xfId="2" applyFont="1"/>
    <xf numFmtId="188" fontId="3" fillId="0" borderId="6" xfId="1" applyNumberFormat="1" applyFont="1" applyBorder="1" applyAlignment="1">
      <alignment horizontal="center" vertical="center"/>
    </xf>
    <xf numFmtId="187" fontId="3" fillId="0" borderId="6" xfId="3" applyFont="1" applyBorder="1" applyAlignment="1">
      <alignment vertical="center"/>
    </xf>
    <xf numFmtId="39" fontId="3" fillId="0" borderId="6" xfId="1" applyNumberFormat="1" applyFont="1" applyBorder="1" applyAlignment="1">
      <alignment horizontal="center" vertical="center"/>
    </xf>
    <xf numFmtId="39" fontId="3" fillId="3" borderId="6" xfId="1" applyNumberFormat="1" applyFont="1" applyFill="1" applyBorder="1" applyAlignment="1">
      <alignment vertical="center"/>
    </xf>
    <xf numFmtId="189" fontId="4" fillId="0" borderId="0" xfId="2" applyNumberFormat="1"/>
    <xf numFmtId="187" fontId="3" fillId="0" borderId="9" xfId="3" applyFont="1" applyBorder="1" applyAlignment="1">
      <alignment vertical="center"/>
    </xf>
    <xf numFmtId="37" fontId="3" fillId="0" borderId="0" xfId="1" applyNumberFormat="1" applyFont="1" applyAlignment="1">
      <alignment vertical="center"/>
    </xf>
    <xf numFmtId="190" fontId="3" fillId="0" borderId="0" xfId="3" applyNumberFormat="1" applyFont="1" applyBorder="1" applyAlignment="1">
      <alignment vertical="center"/>
    </xf>
    <xf numFmtId="37" fontId="3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39" fontId="12" fillId="0" borderId="0" xfId="1" applyNumberFormat="1" applyFont="1" applyAlignment="1">
      <alignment vertical="center"/>
    </xf>
    <xf numFmtId="39" fontId="12" fillId="4" borderId="0" xfId="1" applyNumberFormat="1" applyFont="1" applyFill="1"/>
    <xf numFmtId="37" fontId="12" fillId="0" borderId="0" xfId="1" applyNumberFormat="1" applyFont="1" applyAlignment="1">
      <alignment horizontal="center"/>
    </xf>
    <xf numFmtId="39" fontId="12" fillId="0" borderId="0" xfId="1" applyNumberFormat="1" applyFont="1" applyAlignment="1">
      <alignment horizontal="center" vertical="center"/>
    </xf>
    <xf numFmtId="0" fontId="12" fillId="0" borderId="0" xfId="2" applyFont="1"/>
    <xf numFmtId="0" fontId="13" fillId="0" borderId="0" xfId="1" applyFont="1" applyAlignment="1">
      <alignment vertical="center"/>
    </xf>
    <xf numFmtId="0" fontId="12" fillId="0" borderId="0" xfId="1" applyFont="1"/>
    <xf numFmtId="187" fontId="14" fillId="0" borderId="0" xfId="3" applyFont="1"/>
    <xf numFmtId="187" fontId="12" fillId="0" borderId="0" xfId="3" applyFont="1" applyAlignment="1">
      <alignment horizontal="center"/>
    </xf>
    <xf numFmtId="187" fontId="14" fillId="0" borderId="0" xfId="3" applyFont="1" applyFill="1" applyAlignment="1">
      <alignment vertical="center"/>
    </xf>
    <xf numFmtId="187" fontId="12" fillId="0" borderId="0" xfId="3" applyFont="1" applyAlignment="1">
      <alignment horizontal="center" vertical="center"/>
    </xf>
    <xf numFmtId="187" fontId="12" fillId="0" borderId="0" xfId="4" applyFont="1" applyAlignment="1"/>
    <xf numFmtId="187" fontId="12" fillId="0" borderId="0" xfId="3" applyFont="1"/>
    <xf numFmtId="187" fontId="14" fillId="0" borderId="0" xfId="3" applyFont="1" applyFill="1" applyBorder="1" applyAlignment="1">
      <alignment vertical="center"/>
    </xf>
    <xf numFmtId="187" fontId="12" fillId="0" borderId="0" xfId="3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187" fontId="12" fillId="0" borderId="0" xfId="3" applyFont="1" applyBorder="1" applyAlignment="1">
      <alignment vertical="center"/>
    </xf>
    <xf numFmtId="39" fontId="14" fillId="0" borderId="0" xfId="1" applyNumberFormat="1" applyFont="1" applyAlignment="1">
      <alignment vertical="center"/>
    </xf>
    <xf numFmtId="187" fontId="12" fillId="0" borderId="3" xfId="3" applyFont="1" applyBorder="1" applyAlignment="1">
      <alignment vertical="center"/>
    </xf>
    <xf numFmtId="187" fontId="12" fillId="0" borderId="10" xfId="3" applyFont="1" applyBorder="1" applyAlignment="1">
      <alignment vertical="center"/>
    </xf>
    <xf numFmtId="39" fontId="12" fillId="0" borderId="11" xfId="1" applyNumberFormat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39" fontId="12" fillId="0" borderId="13" xfId="1" applyNumberFormat="1" applyFont="1" applyBorder="1" applyAlignment="1">
      <alignment vertical="center"/>
    </xf>
    <xf numFmtId="39" fontId="13" fillId="0" borderId="13" xfId="1" applyNumberFormat="1" applyFont="1" applyBorder="1" applyAlignment="1">
      <alignment horizontal="center" vertical="center"/>
    </xf>
    <xf numFmtId="39" fontId="13" fillId="0" borderId="1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1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37" fontId="12" fillId="0" borderId="0" xfId="1" applyNumberFormat="1" applyFont="1" applyAlignment="1">
      <alignment horizontal="center" vertical="center"/>
    </xf>
    <xf numFmtId="187" fontId="12" fillId="0" borderId="15" xfId="3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191" fontId="12" fillId="0" borderId="0" xfId="5" applyNumberFormat="1" applyFont="1" applyBorder="1" applyAlignment="1">
      <alignment vertical="center"/>
    </xf>
    <xf numFmtId="191" fontId="12" fillId="0" borderId="15" xfId="3" applyNumberFormat="1" applyFont="1" applyBorder="1" applyAlignment="1">
      <alignment vertical="center"/>
    </xf>
    <xf numFmtId="190" fontId="12" fillId="0" borderId="0" xfId="3" applyNumberFormat="1" applyFont="1" applyBorder="1" applyAlignment="1">
      <alignment horizontal="right" vertical="center"/>
    </xf>
    <xf numFmtId="37" fontId="12" fillId="0" borderId="0" xfId="1" applyNumberFormat="1" applyFont="1" applyAlignment="1">
      <alignment horizontal="right" vertical="center"/>
    </xf>
    <xf numFmtId="39" fontId="12" fillId="4" borderId="0" xfId="1" applyNumberFormat="1" applyFont="1" applyFill="1" applyAlignment="1">
      <alignment vertical="center"/>
    </xf>
    <xf numFmtId="0" fontId="12" fillId="0" borderId="16" xfId="1" applyFont="1" applyBorder="1" applyAlignment="1">
      <alignment vertical="center"/>
    </xf>
    <xf numFmtId="190" fontId="12" fillId="0" borderId="10" xfId="3" applyNumberFormat="1" applyFont="1" applyBorder="1" applyAlignment="1">
      <alignment horizontal="right" vertical="center"/>
    </xf>
    <xf numFmtId="0" fontId="12" fillId="0" borderId="10" xfId="1" applyFont="1" applyBorder="1" applyAlignment="1">
      <alignment vertical="center"/>
    </xf>
    <xf numFmtId="37" fontId="12" fillId="0" borderId="10" xfId="1" applyNumberFormat="1" applyFont="1" applyBorder="1" applyAlignment="1">
      <alignment horizontal="right" vertical="center"/>
    </xf>
    <xf numFmtId="190" fontId="12" fillId="0" borderId="0" xfId="3" applyNumberFormat="1" applyFont="1" applyAlignment="1">
      <alignment horizontal="right" vertical="center"/>
    </xf>
    <xf numFmtId="39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2" applyFont="1"/>
    <xf numFmtId="189" fontId="18" fillId="0" borderId="0" xfId="2" applyNumberFormat="1" applyFont="1"/>
    <xf numFmtId="0" fontId="18" fillId="0" borderId="0" xfId="2" applyFont="1" applyAlignment="1">
      <alignment horizontal="center"/>
    </xf>
    <xf numFmtId="187" fontId="18" fillId="0" borderId="0" xfId="3" applyFont="1" applyAlignment="1">
      <alignment horizontal="center" vertical="center"/>
    </xf>
    <xf numFmtId="187" fontId="12" fillId="0" borderId="11" xfId="4" applyFont="1" applyBorder="1" applyAlignment="1"/>
    <xf numFmtId="0" fontId="12" fillId="0" borderId="0" xfId="2" applyFont="1" applyAlignment="1">
      <alignment horizontal="center"/>
    </xf>
    <xf numFmtId="0" fontId="19" fillId="0" borderId="0" xfId="2" applyFont="1"/>
    <xf numFmtId="0" fontId="20" fillId="0" borderId="0" xfId="2" applyFont="1"/>
    <xf numFmtId="0" fontId="19" fillId="0" borderId="0" xfId="2" applyFont="1" applyAlignment="1">
      <alignment horizontal="center"/>
    </xf>
    <xf numFmtId="0" fontId="4" fillId="0" borderId="0" xfId="2" applyAlignment="1">
      <alignment horizontal="center"/>
    </xf>
    <xf numFmtId="39" fontId="9" fillId="2" borderId="5" xfId="1" applyNumberFormat="1" applyFont="1" applyFill="1" applyBorder="1" applyAlignment="1">
      <alignment horizontal="center" vertical="center"/>
    </xf>
    <xf numFmtId="37" fontId="12" fillId="0" borderId="0" xfId="1" applyNumberFormat="1" applyFont="1" applyFill="1" applyAlignment="1">
      <alignment horizontal="center" vertical="center"/>
    </xf>
    <xf numFmtId="191" fontId="12" fillId="0" borderId="0" xfId="5" applyNumberFormat="1" applyFont="1" applyFill="1" applyBorder="1" applyAlignment="1">
      <alignment vertical="center"/>
    </xf>
    <xf numFmtId="191" fontId="12" fillId="0" borderId="15" xfId="3" applyNumberFormat="1" applyFont="1" applyFill="1" applyBorder="1" applyAlignment="1">
      <alignment vertical="center"/>
    </xf>
    <xf numFmtId="37" fontId="12" fillId="0" borderId="0" xfId="1" applyNumberFormat="1" applyFont="1" applyFill="1" applyAlignment="1">
      <alignment horizontal="right" vertical="center"/>
    </xf>
    <xf numFmtId="39" fontId="12" fillId="0" borderId="0" xfId="1" applyNumberFormat="1" applyFont="1" applyFill="1" applyAlignment="1">
      <alignment vertical="center"/>
    </xf>
    <xf numFmtId="191" fontId="12" fillId="0" borderId="3" xfId="5" applyNumberFormat="1" applyFont="1" applyFill="1" applyBorder="1" applyAlignment="1">
      <alignment vertical="center"/>
    </xf>
    <xf numFmtId="191" fontId="12" fillId="0" borderId="4" xfId="1" applyNumberFormat="1" applyFont="1" applyFill="1" applyBorder="1" applyAlignment="1">
      <alignment vertical="center"/>
    </xf>
    <xf numFmtId="37" fontId="12" fillId="0" borderId="10" xfId="1" applyNumberFormat="1" applyFont="1" applyFill="1" applyBorder="1" applyAlignment="1">
      <alignment horizontal="right" vertical="center"/>
    </xf>
    <xf numFmtId="39" fontId="12" fillId="0" borderId="10" xfId="1" applyNumberFormat="1" applyFont="1" applyFill="1" applyBorder="1" applyAlignment="1">
      <alignment vertical="center"/>
    </xf>
    <xf numFmtId="187" fontId="12" fillId="0" borderId="10" xfId="5" applyFont="1" applyFill="1" applyBorder="1" applyAlignment="1">
      <alignment vertical="center"/>
    </xf>
    <xf numFmtId="39" fontId="12" fillId="0" borderId="17" xfId="1" applyNumberFormat="1" applyFont="1" applyFill="1" applyBorder="1" applyAlignment="1">
      <alignment vertical="center"/>
    </xf>
    <xf numFmtId="39" fontId="12" fillId="0" borderId="0" xfId="1" applyNumberFormat="1" applyFont="1" applyFill="1" applyAlignment="1">
      <alignment horizontal="center" vertical="center"/>
    </xf>
    <xf numFmtId="39" fontId="18" fillId="0" borderId="0" xfId="1" applyNumberFormat="1" applyFont="1" applyFill="1" applyAlignment="1">
      <alignment vertical="center"/>
    </xf>
    <xf numFmtId="187" fontId="14" fillId="0" borderId="6" xfId="3" applyFont="1" applyFill="1" applyBorder="1" applyAlignment="1">
      <alignment vertical="center"/>
    </xf>
    <xf numFmtId="39" fontId="21" fillId="0" borderId="0" xfId="1" applyNumberFormat="1" applyFont="1" applyAlignment="1">
      <alignment vertical="center"/>
    </xf>
    <xf numFmtId="39" fontId="9" fillId="2" borderId="5" xfId="1" applyNumberFormat="1" applyFont="1" applyFill="1" applyBorder="1" applyAlignment="1">
      <alignment horizontal="center" vertical="center"/>
    </xf>
    <xf numFmtId="39" fontId="9" fillId="2" borderId="5" xfId="1" applyNumberFormat="1" applyFont="1" applyFill="1" applyBorder="1" applyAlignment="1">
      <alignment horizontal="center" vertical="center"/>
    </xf>
    <xf numFmtId="39" fontId="9" fillId="2" borderId="8" xfId="1" applyNumberFormat="1" applyFont="1" applyFill="1" applyBorder="1" applyAlignment="1">
      <alignment horizontal="center" vertical="center"/>
    </xf>
    <xf numFmtId="39" fontId="10" fillId="0" borderId="2" xfId="1" applyNumberFormat="1" applyFont="1" applyBorder="1" applyAlignment="1">
      <alignment horizontal="center" vertical="center"/>
    </xf>
    <xf numFmtId="39" fontId="10" fillId="0" borderId="3" xfId="1" applyNumberFormat="1" applyFont="1" applyBorder="1" applyAlignment="1">
      <alignment horizontal="center" vertical="center"/>
    </xf>
    <xf numFmtId="39" fontId="10" fillId="0" borderId="4" xfId="1" applyNumberFormat="1" applyFont="1" applyBorder="1" applyAlignment="1">
      <alignment horizontal="center" vertical="center"/>
    </xf>
    <xf numFmtId="0" fontId="3" fillId="5" borderId="3" xfId="1" applyFont="1" applyFill="1" applyBorder="1" applyAlignment="1">
      <alignment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39" fontId="12" fillId="6" borderId="0" xfId="1" applyNumberFormat="1" applyFont="1" applyFill="1" applyAlignment="1">
      <alignment vertical="center"/>
    </xf>
    <xf numFmtId="9" fontId="12" fillId="6" borderId="0" xfId="6" applyFont="1" applyFill="1" applyAlignment="1">
      <alignment vertical="center"/>
    </xf>
    <xf numFmtId="39" fontId="23" fillId="0" borderId="0" xfId="1" applyNumberFormat="1" applyFont="1" applyAlignment="1">
      <alignment vertical="center"/>
    </xf>
    <xf numFmtId="39" fontId="24" fillId="3" borderId="0" xfId="1" applyNumberFormat="1" applyFont="1" applyFill="1" applyAlignment="1">
      <alignment vertical="center"/>
    </xf>
  </cellXfs>
  <cellStyles count="7">
    <cellStyle name="Comma 2 2 2" xfId="3" xr:uid="{F0D360DC-9FCE-42DA-A152-3CF80078C204}"/>
    <cellStyle name="Comma 5" xfId="5" xr:uid="{0BA00B45-CA99-446D-9D94-7DD5EE047D51}"/>
    <cellStyle name="Comma 8" xfId="4" xr:uid="{0847D178-0935-49B1-9554-E75DB4B2F83C}"/>
    <cellStyle name="Normal 2 2" xfId="2" xr:uid="{F9220E4B-8E22-4D86-A3E5-34797191EA65}"/>
    <cellStyle name="Normal 2 2 2" xfId="1" xr:uid="{911E6818-EB72-49DB-B60B-C77F2EAFC636}"/>
    <cellStyle name="ปกติ" xfId="0" builtinId="0"/>
    <cellStyle name="เปอร์เซ็นต์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822021</xdr:colOff>
      <xdr:row>0</xdr:row>
      <xdr:rowOff>130480</xdr:rowOff>
    </xdr:from>
    <xdr:to>
      <xdr:col>17</xdr:col>
      <xdr:colOff>9788</xdr:colOff>
      <xdr:row>4</xdr:row>
      <xdr:rowOff>130481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8A173F0-8FF1-3620-4936-1C781E0112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5" t="30655" r="8551" b="30985"/>
        <a:stretch/>
      </xdr:blipFill>
      <xdr:spPr>
        <a:xfrm>
          <a:off x="17262432" y="130480"/>
          <a:ext cx="2397561" cy="1096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841375</xdr:colOff>
      <xdr:row>0</xdr:row>
      <xdr:rowOff>0</xdr:rowOff>
    </xdr:from>
    <xdr:to>
      <xdr:col>15</xdr:col>
      <xdr:colOff>15875</xdr:colOff>
      <xdr:row>4</xdr:row>
      <xdr:rowOff>191782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35AA70-4CE2-4541-A6C1-6F2649A7F0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77" t="33915" r="-842" b="29412"/>
        <a:stretch/>
      </xdr:blipFill>
      <xdr:spPr>
        <a:xfrm>
          <a:off x="12287250" y="952500"/>
          <a:ext cx="2667000" cy="12712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D32B-F513-491F-B5C0-2E069652ACDF}">
  <sheetPr>
    <tabColor theme="9" tint="0.39997558519241921"/>
    <pageSetUpPr fitToPage="1"/>
  </sheetPr>
  <dimension ref="A1:S58"/>
  <sheetViews>
    <sheetView showGridLines="0" tabSelected="1" topLeftCell="A9" zoomScale="73" zoomScaleNormal="73" workbookViewId="0">
      <selection activeCell="F7" sqref="F7"/>
    </sheetView>
  </sheetViews>
  <sheetFormatPr defaultColWidth="9.875" defaultRowHeight="21.75" x14ac:dyDescent="0.5"/>
  <cols>
    <col min="1" max="1" width="10.375" style="6" customWidth="1"/>
    <col min="2" max="2" width="17.375" style="6" customWidth="1"/>
    <col min="3" max="3" width="13.125" style="6" bestFit="1" customWidth="1"/>
    <col min="4" max="4" width="16.25" style="6" customWidth="1"/>
    <col min="5" max="5" width="17.875" style="6" customWidth="1"/>
    <col min="6" max="6" width="17.75" style="6" customWidth="1"/>
    <col min="7" max="7" width="15.25" style="6" customWidth="1"/>
    <col min="8" max="8" width="16.25" style="6" customWidth="1"/>
    <col min="9" max="9" width="17.375" style="6" customWidth="1"/>
    <col min="10" max="10" width="12.75" style="6" customWidth="1"/>
    <col min="11" max="11" width="18.75" style="6" customWidth="1"/>
    <col min="12" max="12" width="17.375" style="6" bestFit="1" customWidth="1"/>
    <col min="13" max="13" width="15.125" style="95" bestFit="1" customWidth="1"/>
    <col min="14" max="14" width="10.25" style="95" bestFit="1" customWidth="1"/>
    <col min="15" max="15" width="13.625" style="95" bestFit="1" customWidth="1"/>
    <col min="16" max="16" width="12.125" style="6" customWidth="1"/>
    <col min="17" max="17" width="16.25" style="6" customWidth="1"/>
    <col min="18" max="16384" width="9.875" style="6"/>
  </cols>
  <sheetData>
    <row r="1" spans="1:18" x14ac:dyDescent="0.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2"/>
      <c r="Q1" s="2"/>
      <c r="R1" s="2"/>
    </row>
    <row r="2" spans="1:18" x14ac:dyDescent="0.5">
      <c r="A2" s="7" t="s">
        <v>1</v>
      </c>
      <c r="B2" s="2"/>
      <c r="C2" s="3"/>
      <c r="D2" s="4"/>
      <c r="E2" s="4"/>
      <c r="F2" s="8" t="s">
        <v>54</v>
      </c>
      <c r="H2" s="4"/>
      <c r="I2" s="4"/>
      <c r="J2" s="4"/>
      <c r="K2" s="4"/>
      <c r="L2" s="4"/>
      <c r="M2" s="5"/>
      <c r="N2" s="5"/>
      <c r="O2" s="5"/>
      <c r="P2" s="2"/>
      <c r="Q2" s="2"/>
      <c r="R2" s="2"/>
    </row>
    <row r="3" spans="1:18" x14ac:dyDescent="0.5">
      <c r="A3" s="9" t="s">
        <v>2</v>
      </c>
      <c r="B3" s="10"/>
      <c r="C3" s="11"/>
      <c r="D3" s="11"/>
      <c r="E3" s="11"/>
      <c r="F3" s="12"/>
      <c r="G3" s="13" t="s">
        <v>3</v>
      </c>
      <c r="H3" s="14"/>
      <c r="L3" s="12"/>
      <c r="M3" s="5"/>
      <c r="N3" s="5"/>
      <c r="O3" s="5"/>
      <c r="P3" s="2"/>
      <c r="Q3" s="2"/>
      <c r="R3" s="2"/>
    </row>
    <row r="4" spans="1:18" x14ac:dyDescent="0.5">
      <c r="A4" s="9" t="s">
        <v>4</v>
      </c>
      <c r="B4" s="16" t="s">
        <v>5</v>
      </c>
      <c r="C4" s="12"/>
      <c r="D4" s="12"/>
      <c r="E4" s="12"/>
      <c r="F4" s="12"/>
      <c r="G4" s="17" t="s">
        <v>6</v>
      </c>
      <c r="I4" s="12"/>
      <c r="J4" s="12"/>
      <c r="K4" s="12"/>
      <c r="L4" s="12"/>
      <c r="M4" s="5"/>
      <c r="N4" s="5"/>
      <c r="O4" s="5"/>
      <c r="P4" s="2"/>
      <c r="Q4" s="2"/>
      <c r="R4" s="2"/>
    </row>
    <row r="5" spans="1:18" x14ac:dyDescent="0.5">
      <c r="A5" s="18" t="s">
        <v>7</v>
      </c>
      <c r="B5" s="19"/>
      <c r="C5" s="19"/>
      <c r="D5" s="12"/>
      <c r="E5" s="12"/>
      <c r="F5" s="12"/>
      <c r="G5" s="15" t="s">
        <v>8</v>
      </c>
      <c r="H5" s="12"/>
      <c r="I5" s="20"/>
      <c r="J5" s="20"/>
      <c r="K5" s="20"/>
      <c r="L5" s="12"/>
      <c r="M5" s="5"/>
      <c r="N5" s="5"/>
      <c r="O5" s="5"/>
      <c r="P5" s="2"/>
      <c r="Q5" s="2"/>
      <c r="R5" s="2"/>
    </row>
    <row r="6" spans="1:18" x14ac:dyDescent="0.5">
      <c r="A6" s="2"/>
      <c r="B6" s="119" t="s">
        <v>59</v>
      </c>
      <c r="C6" s="120"/>
      <c r="D6" s="120"/>
      <c r="E6" s="120"/>
      <c r="F6" s="118" t="s">
        <v>60</v>
      </c>
      <c r="G6" s="23"/>
      <c r="H6" s="21" t="s">
        <v>10</v>
      </c>
      <c r="I6" s="22"/>
      <c r="J6" s="22"/>
      <c r="K6" s="22"/>
      <c r="L6" s="22"/>
      <c r="M6" s="113" t="s">
        <v>11</v>
      </c>
      <c r="N6" s="24"/>
      <c r="O6" s="115" t="s">
        <v>12</v>
      </c>
      <c r="P6" s="116"/>
      <c r="Q6" s="117"/>
    </row>
    <row r="7" spans="1:18" s="31" customFormat="1" ht="22.5" customHeight="1" x14ac:dyDescent="0.45">
      <c r="A7" s="25" t="s">
        <v>13</v>
      </c>
      <c r="B7" s="26" t="s">
        <v>14</v>
      </c>
      <c r="C7" s="26" t="s">
        <v>15</v>
      </c>
      <c r="D7" s="26" t="s">
        <v>16</v>
      </c>
      <c r="E7" s="26" t="s">
        <v>17</v>
      </c>
      <c r="F7" s="112" t="s">
        <v>58</v>
      </c>
      <c r="G7" s="26" t="s">
        <v>18</v>
      </c>
      <c r="H7" s="27" t="s">
        <v>61</v>
      </c>
      <c r="I7" s="27" t="s">
        <v>62</v>
      </c>
      <c r="J7" s="28" t="s">
        <v>20</v>
      </c>
      <c r="K7" s="28" t="s">
        <v>21</v>
      </c>
      <c r="L7" s="28" t="s">
        <v>22</v>
      </c>
      <c r="M7" s="114"/>
      <c r="N7" s="29"/>
      <c r="O7" s="30" t="s">
        <v>23</v>
      </c>
      <c r="P7" s="30" t="s">
        <v>24</v>
      </c>
      <c r="Q7" s="30" t="s">
        <v>25</v>
      </c>
    </row>
    <row r="8" spans="1:18" x14ac:dyDescent="0.5">
      <c r="A8" s="32">
        <v>44562</v>
      </c>
      <c r="B8" s="33">
        <v>50000</v>
      </c>
      <c r="C8" s="34"/>
      <c r="D8" s="24" t="s">
        <v>26</v>
      </c>
      <c r="E8" s="24"/>
      <c r="F8" s="24">
        <v>20000</v>
      </c>
      <c r="G8" s="24">
        <f>SUM(B8:F8)</f>
        <v>70000</v>
      </c>
      <c r="H8" s="35"/>
      <c r="I8" s="35">
        <v>600</v>
      </c>
      <c r="J8" s="24"/>
      <c r="K8" s="24"/>
      <c r="L8" s="24"/>
      <c r="M8" s="24">
        <f>G8-H8-J8-K8-L8-I8</f>
        <v>69400</v>
      </c>
      <c r="N8" s="24"/>
      <c r="O8" s="34">
        <f>G8</f>
        <v>70000</v>
      </c>
      <c r="P8" s="34">
        <f>+H8</f>
        <v>0</v>
      </c>
      <c r="Q8" s="34">
        <f>+J8</f>
        <v>0</v>
      </c>
    </row>
    <row r="9" spans="1:18" x14ac:dyDescent="0.5">
      <c r="A9" s="32">
        <v>44593</v>
      </c>
      <c r="B9" s="33">
        <v>50000</v>
      </c>
      <c r="C9" s="34"/>
      <c r="D9" s="24" t="s">
        <v>26</v>
      </c>
      <c r="E9" s="24"/>
      <c r="F9" s="24">
        <v>20000</v>
      </c>
      <c r="G9" s="24">
        <f t="shared" ref="G9:G19" si="0">SUM(B9:F9)</f>
        <v>70000</v>
      </c>
      <c r="H9" s="35"/>
      <c r="I9" s="35">
        <v>600</v>
      </c>
      <c r="J9" s="24"/>
      <c r="K9" s="24"/>
      <c r="L9" s="24"/>
      <c r="M9" s="24">
        <f t="shared" ref="M9:M19" si="1">G9-H9-J9-K9-L9-I9</f>
        <v>69400</v>
      </c>
      <c r="N9" s="24"/>
      <c r="O9" s="34">
        <f>G9+O8</f>
        <v>140000</v>
      </c>
      <c r="P9" s="34">
        <f>H9+P8</f>
        <v>0</v>
      </c>
      <c r="Q9" s="34">
        <f>Q8+J9</f>
        <v>0</v>
      </c>
    </row>
    <row r="10" spans="1:18" x14ac:dyDescent="0.5">
      <c r="A10" s="32">
        <v>44621</v>
      </c>
      <c r="B10" s="33">
        <v>50000</v>
      </c>
      <c r="C10" s="34"/>
      <c r="D10" s="24" t="s">
        <v>26</v>
      </c>
      <c r="E10" s="24"/>
      <c r="F10" s="24">
        <v>20000</v>
      </c>
      <c r="G10" s="24">
        <f t="shared" si="0"/>
        <v>70000</v>
      </c>
      <c r="H10" s="35"/>
      <c r="I10" s="35">
        <v>600</v>
      </c>
      <c r="J10" s="24"/>
      <c r="K10" s="24"/>
      <c r="L10" s="24"/>
      <c r="M10" s="24">
        <f t="shared" si="1"/>
        <v>69400</v>
      </c>
      <c r="N10" s="24"/>
      <c r="O10" s="34">
        <f>G10+O9</f>
        <v>210000</v>
      </c>
      <c r="P10" s="34">
        <f>H10+P9</f>
        <v>0</v>
      </c>
      <c r="Q10" s="34">
        <f t="shared" ref="Q10:Q19" si="2">Q9+J10</f>
        <v>0</v>
      </c>
    </row>
    <row r="11" spans="1:18" x14ac:dyDescent="0.5">
      <c r="A11" s="32">
        <v>44652</v>
      </c>
      <c r="B11" s="33">
        <v>50000</v>
      </c>
      <c r="C11" s="34"/>
      <c r="D11" s="24"/>
      <c r="E11" s="24"/>
      <c r="F11" s="24">
        <v>20000</v>
      </c>
      <c r="G11" s="24">
        <f t="shared" si="0"/>
        <v>70000</v>
      </c>
      <c r="H11" s="35"/>
      <c r="I11" s="35">
        <v>600</v>
      </c>
      <c r="J11" s="24"/>
      <c r="K11" s="24"/>
      <c r="L11" s="24"/>
      <c r="M11" s="24">
        <f t="shared" si="1"/>
        <v>69400</v>
      </c>
      <c r="N11" s="24"/>
      <c r="O11" s="34">
        <f>G11+O10</f>
        <v>280000</v>
      </c>
      <c r="P11" s="34">
        <f>H11+P10</f>
        <v>0</v>
      </c>
      <c r="Q11" s="34">
        <f t="shared" si="2"/>
        <v>0</v>
      </c>
      <c r="R11" s="36"/>
    </row>
    <row r="12" spans="1:18" x14ac:dyDescent="0.5">
      <c r="A12" s="32">
        <v>44682</v>
      </c>
      <c r="B12" s="33">
        <v>50000</v>
      </c>
      <c r="C12" s="34"/>
      <c r="D12" s="24" t="s">
        <v>26</v>
      </c>
      <c r="E12" s="24"/>
      <c r="F12" s="24">
        <v>20000</v>
      </c>
      <c r="G12" s="24">
        <f t="shared" si="0"/>
        <v>70000</v>
      </c>
      <c r="H12" s="35"/>
      <c r="I12" s="35">
        <v>600</v>
      </c>
      <c r="J12" s="24"/>
      <c r="K12" s="24"/>
      <c r="L12" s="24"/>
      <c r="M12" s="24">
        <f t="shared" si="1"/>
        <v>69400</v>
      </c>
      <c r="N12" s="24"/>
      <c r="O12" s="34">
        <f>G12+O11</f>
        <v>350000</v>
      </c>
      <c r="P12" s="34">
        <f>H12+P11</f>
        <v>0</v>
      </c>
      <c r="Q12" s="34">
        <f t="shared" si="2"/>
        <v>0</v>
      </c>
    </row>
    <row r="13" spans="1:18" x14ac:dyDescent="0.5">
      <c r="A13" s="32">
        <v>44713</v>
      </c>
      <c r="B13" s="33">
        <v>50000</v>
      </c>
      <c r="C13" s="34"/>
      <c r="D13" s="24" t="s">
        <v>26</v>
      </c>
      <c r="E13" s="24"/>
      <c r="F13" s="24">
        <v>20000</v>
      </c>
      <c r="G13" s="24">
        <f t="shared" si="0"/>
        <v>70000</v>
      </c>
      <c r="H13" s="35"/>
      <c r="I13" s="35">
        <v>600</v>
      </c>
      <c r="J13" s="24"/>
      <c r="K13" s="24"/>
      <c r="L13" s="24"/>
      <c r="M13" s="24">
        <f t="shared" si="1"/>
        <v>69400</v>
      </c>
      <c r="N13" s="24"/>
      <c r="O13" s="34">
        <f>G13+O12</f>
        <v>420000</v>
      </c>
      <c r="P13" s="34">
        <f>H13+P12</f>
        <v>0</v>
      </c>
      <c r="Q13" s="34">
        <f t="shared" si="2"/>
        <v>0</v>
      </c>
    </row>
    <row r="14" spans="1:18" x14ac:dyDescent="0.5">
      <c r="A14" s="32">
        <v>44743</v>
      </c>
      <c r="B14" s="33">
        <v>50000</v>
      </c>
      <c r="C14" s="34"/>
      <c r="D14" s="24" t="s">
        <v>26</v>
      </c>
      <c r="E14" s="24"/>
      <c r="F14" s="24">
        <v>20000</v>
      </c>
      <c r="G14" s="24">
        <f t="shared" si="0"/>
        <v>70000</v>
      </c>
      <c r="H14" s="35"/>
      <c r="I14" s="35">
        <v>600</v>
      </c>
      <c r="J14" s="24"/>
      <c r="K14" s="24"/>
      <c r="L14" s="24"/>
      <c r="M14" s="24">
        <f t="shared" si="1"/>
        <v>69400</v>
      </c>
      <c r="N14" s="24"/>
      <c r="O14" s="34">
        <f>G14+O13</f>
        <v>490000</v>
      </c>
      <c r="P14" s="34">
        <f>H14+P13</f>
        <v>0</v>
      </c>
      <c r="Q14" s="34">
        <f t="shared" si="2"/>
        <v>0</v>
      </c>
    </row>
    <row r="15" spans="1:18" x14ac:dyDescent="0.5">
      <c r="A15" s="32">
        <v>44774</v>
      </c>
      <c r="B15" s="33">
        <v>50000</v>
      </c>
      <c r="C15" s="34"/>
      <c r="D15" s="24" t="s">
        <v>27</v>
      </c>
      <c r="E15" s="24"/>
      <c r="F15" s="24">
        <v>20000</v>
      </c>
      <c r="G15" s="24">
        <f t="shared" si="0"/>
        <v>70000</v>
      </c>
      <c r="H15" s="35"/>
      <c r="I15" s="35">
        <v>600</v>
      </c>
      <c r="J15" s="24"/>
      <c r="K15" s="24"/>
      <c r="L15" s="24"/>
      <c r="M15" s="24">
        <f t="shared" si="1"/>
        <v>69400</v>
      </c>
      <c r="N15" s="24"/>
      <c r="O15" s="34">
        <f>G15+O14</f>
        <v>560000</v>
      </c>
      <c r="P15" s="34">
        <f>H15+P14</f>
        <v>0</v>
      </c>
      <c r="Q15" s="34">
        <f t="shared" si="2"/>
        <v>0</v>
      </c>
    </row>
    <row r="16" spans="1:18" x14ac:dyDescent="0.5">
      <c r="A16" s="32">
        <v>44805</v>
      </c>
      <c r="B16" s="33">
        <v>50000</v>
      </c>
      <c r="C16" s="34"/>
      <c r="D16" s="24" t="s">
        <v>26</v>
      </c>
      <c r="E16" s="24"/>
      <c r="F16" s="24">
        <v>20000</v>
      </c>
      <c r="G16" s="24">
        <f t="shared" si="0"/>
        <v>70000</v>
      </c>
      <c r="H16" s="35"/>
      <c r="I16" s="35">
        <v>600</v>
      </c>
      <c r="J16" s="24"/>
      <c r="K16" s="24"/>
      <c r="L16" s="24"/>
      <c r="M16" s="24">
        <f t="shared" si="1"/>
        <v>69400</v>
      </c>
      <c r="N16" s="24"/>
      <c r="O16" s="34">
        <f>G16+O15</f>
        <v>630000</v>
      </c>
      <c r="P16" s="34">
        <f>H16+P15</f>
        <v>0</v>
      </c>
      <c r="Q16" s="34">
        <f t="shared" si="2"/>
        <v>0</v>
      </c>
    </row>
    <row r="17" spans="1:19" x14ac:dyDescent="0.5">
      <c r="A17" s="32">
        <v>44835</v>
      </c>
      <c r="B17" s="33">
        <v>50000</v>
      </c>
      <c r="C17" s="34"/>
      <c r="D17" s="24" t="s">
        <v>26</v>
      </c>
      <c r="E17" s="24"/>
      <c r="F17" s="24">
        <v>20000</v>
      </c>
      <c r="G17" s="24">
        <f t="shared" si="0"/>
        <v>70000</v>
      </c>
      <c r="H17" s="35"/>
      <c r="I17" s="35">
        <v>600</v>
      </c>
      <c r="J17" s="24"/>
      <c r="K17" s="24"/>
      <c r="L17" s="24"/>
      <c r="M17" s="24">
        <f t="shared" si="1"/>
        <v>69400</v>
      </c>
      <c r="N17" s="24"/>
      <c r="O17" s="34">
        <f>G17+O16</f>
        <v>700000</v>
      </c>
      <c r="P17" s="34">
        <f>H17+P16</f>
        <v>0</v>
      </c>
      <c r="Q17" s="34">
        <f t="shared" si="2"/>
        <v>0</v>
      </c>
    </row>
    <row r="18" spans="1:19" x14ac:dyDescent="0.5">
      <c r="A18" s="32">
        <v>44866</v>
      </c>
      <c r="B18" s="33">
        <v>50000</v>
      </c>
      <c r="C18" s="34"/>
      <c r="D18" s="24" t="s">
        <v>26</v>
      </c>
      <c r="E18" s="24"/>
      <c r="F18" s="24">
        <v>20000</v>
      </c>
      <c r="G18" s="24">
        <f t="shared" si="0"/>
        <v>70000</v>
      </c>
      <c r="H18" s="35"/>
      <c r="I18" s="35">
        <v>600</v>
      </c>
      <c r="J18" s="24"/>
      <c r="K18" s="24"/>
      <c r="L18" s="24"/>
      <c r="M18" s="24">
        <f t="shared" si="1"/>
        <v>69400</v>
      </c>
      <c r="N18" s="24"/>
      <c r="O18" s="34">
        <f>G18+O17</f>
        <v>770000</v>
      </c>
      <c r="P18" s="34">
        <f>H18+P17</f>
        <v>0</v>
      </c>
      <c r="Q18" s="34">
        <f t="shared" si="2"/>
        <v>0</v>
      </c>
    </row>
    <row r="19" spans="1:19" x14ac:dyDescent="0.5">
      <c r="A19" s="32">
        <v>44896</v>
      </c>
      <c r="B19" s="33">
        <v>50000</v>
      </c>
      <c r="C19" s="34"/>
      <c r="D19" s="24" t="s">
        <v>26</v>
      </c>
      <c r="E19" s="24"/>
      <c r="F19" s="24">
        <v>20000</v>
      </c>
      <c r="G19" s="24">
        <f t="shared" si="0"/>
        <v>70000</v>
      </c>
      <c r="H19" s="35"/>
      <c r="I19" s="35">
        <v>600</v>
      </c>
      <c r="J19" s="24"/>
      <c r="K19" s="24"/>
      <c r="L19" s="24"/>
      <c r="M19" s="24">
        <f t="shared" si="1"/>
        <v>69400</v>
      </c>
      <c r="N19" s="24"/>
      <c r="O19" s="34">
        <f>G19+O18</f>
        <v>840000</v>
      </c>
      <c r="P19" s="34">
        <f>H19+P18</f>
        <v>0</v>
      </c>
      <c r="Q19" s="34">
        <f t="shared" si="2"/>
        <v>0</v>
      </c>
    </row>
    <row r="20" spans="1:19" ht="22.5" thickBot="1" x14ac:dyDescent="0.55000000000000004">
      <c r="A20" s="2" t="s">
        <v>18</v>
      </c>
      <c r="B20" s="37">
        <f t="shared" ref="B20:M20" si="3">SUM(B8:B19)</f>
        <v>600000</v>
      </c>
      <c r="C20" s="37">
        <f t="shared" si="3"/>
        <v>0</v>
      </c>
      <c r="D20" s="37">
        <f t="shared" si="3"/>
        <v>0</v>
      </c>
      <c r="E20" s="37">
        <f>SUM(E8:E19)</f>
        <v>0</v>
      </c>
      <c r="F20" s="37">
        <f>SUM(F8:F19)</f>
        <v>240000</v>
      </c>
      <c r="G20" s="37">
        <f>SUM(G8:G19)</f>
        <v>840000</v>
      </c>
      <c r="H20" s="37">
        <f t="shared" si="3"/>
        <v>0</v>
      </c>
      <c r="I20" s="37">
        <f t="shared" si="3"/>
        <v>7200</v>
      </c>
      <c r="J20" s="37">
        <f t="shared" si="3"/>
        <v>0</v>
      </c>
      <c r="K20" s="37">
        <f t="shared" si="3"/>
        <v>0</v>
      </c>
      <c r="L20" s="37"/>
      <c r="M20" s="37">
        <f t="shared" si="3"/>
        <v>832800</v>
      </c>
      <c r="N20" s="12"/>
      <c r="O20" s="5"/>
      <c r="P20" s="5"/>
      <c r="Q20" s="5"/>
    </row>
    <row r="21" spans="1:19" ht="22.5" thickTop="1" x14ac:dyDescent="0.5">
      <c r="A21" s="2"/>
      <c r="B21" s="38"/>
      <c r="C21" s="38"/>
      <c r="D21" s="38"/>
      <c r="E21" s="38"/>
      <c r="F21" s="39"/>
      <c r="G21" s="39"/>
      <c r="H21" s="39"/>
      <c r="I21" s="38"/>
      <c r="J21" s="38"/>
      <c r="K21" s="38"/>
      <c r="L21" s="38"/>
      <c r="M21" s="40"/>
      <c r="N21" s="5"/>
      <c r="O21" s="5"/>
      <c r="P21" s="12"/>
      <c r="Q21" s="12"/>
      <c r="R21" s="12"/>
    </row>
    <row r="22" spans="1:19" s="46" customFormat="1" ht="26.25" customHeight="1" x14ac:dyDescent="0.3">
      <c r="A22" s="41" t="s">
        <v>28</v>
      </c>
      <c r="B22" s="41"/>
      <c r="C22" s="41"/>
      <c r="D22" s="42"/>
      <c r="E22" s="124" t="s">
        <v>65</v>
      </c>
      <c r="F22" s="42"/>
      <c r="G22" s="42"/>
      <c r="H22" s="42"/>
      <c r="I22" s="42"/>
      <c r="J22" s="42"/>
      <c r="K22" s="42"/>
      <c r="L22" s="43">
        <f>G20</f>
        <v>840000</v>
      </c>
      <c r="M22" s="44"/>
      <c r="N22" s="45"/>
      <c r="O22" s="45"/>
      <c r="P22" s="42"/>
      <c r="Q22" s="42"/>
      <c r="R22" s="42"/>
    </row>
    <row r="23" spans="1:19" s="46" customFormat="1" ht="26.25" customHeight="1" x14ac:dyDescent="0.3">
      <c r="A23" s="47" t="s">
        <v>29</v>
      </c>
      <c r="B23" s="41" t="s">
        <v>63</v>
      </c>
      <c r="C23" s="41"/>
      <c r="D23" s="121">
        <f>G20</f>
        <v>840000</v>
      </c>
      <c r="E23" s="122">
        <v>0.6</v>
      </c>
      <c r="F23" s="42">
        <f>D23*E23</f>
        <v>504000</v>
      </c>
      <c r="G23" s="42"/>
      <c r="H23" s="42"/>
      <c r="I23" s="42"/>
      <c r="J23" s="42"/>
      <c r="K23" s="49">
        <f>F23</f>
        <v>504000</v>
      </c>
      <c r="M23" s="123" t="s">
        <v>64</v>
      </c>
      <c r="N23" s="45"/>
      <c r="O23" s="45"/>
      <c r="P23" s="42"/>
      <c r="Q23" s="42"/>
      <c r="R23" s="42"/>
    </row>
    <row r="24" spans="1:19" s="46" customFormat="1" ht="26.25" customHeight="1" x14ac:dyDescent="0.3">
      <c r="A24" s="47" t="s">
        <v>29</v>
      </c>
      <c r="B24" s="41" t="s">
        <v>30</v>
      </c>
      <c r="C24" s="41"/>
      <c r="D24" s="42"/>
      <c r="F24" s="42"/>
      <c r="G24" s="42"/>
      <c r="H24" s="42"/>
      <c r="I24" s="48"/>
      <c r="J24" s="48"/>
      <c r="K24" s="49">
        <f>IF(B20*0.5&gt;100000,100000,B20*0.5)</f>
        <v>100000</v>
      </c>
      <c r="L24" s="42"/>
      <c r="M24" s="50"/>
      <c r="N24" s="50"/>
      <c r="O24" s="45"/>
      <c r="P24" s="41"/>
      <c r="Q24" s="41"/>
      <c r="R24" s="41"/>
    </row>
    <row r="25" spans="1:19" s="46" customFormat="1" ht="26.25" customHeight="1" x14ac:dyDescent="0.3">
      <c r="A25" s="41"/>
      <c r="B25" s="41" t="s">
        <v>31</v>
      </c>
      <c r="C25" s="41"/>
      <c r="D25" s="42" t="s">
        <v>32</v>
      </c>
      <c r="E25" s="42"/>
      <c r="F25" s="48"/>
      <c r="G25" s="48"/>
      <c r="H25" s="48"/>
      <c r="I25" s="48"/>
      <c r="J25" s="48"/>
      <c r="K25" s="51">
        <v>60000</v>
      </c>
      <c r="L25" s="42"/>
      <c r="M25" s="52"/>
      <c r="N25" s="52"/>
      <c r="O25" s="52"/>
      <c r="P25" s="41"/>
      <c r="Q25" s="41"/>
      <c r="R25" s="41"/>
    </row>
    <row r="26" spans="1:19" s="41" customFormat="1" ht="26.25" customHeight="1" x14ac:dyDescent="0.3">
      <c r="B26" s="48"/>
      <c r="C26" s="48"/>
      <c r="D26" s="48" t="s">
        <v>33</v>
      </c>
      <c r="E26" s="48"/>
      <c r="F26" s="48"/>
      <c r="G26" s="48" t="s">
        <v>34</v>
      </c>
      <c r="H26" s="53">
        <v>30000</v>
      </c>
      <c r="I26" s="42" t="s">
        <v>32</v>
      </c>
      <c r="J26" s="54"/>
      <c r="K26" s="55">
        <v>0</v>
      </c>
      <c r="L26" s="42"/>
      <c r="M26" s="56"/>
      <c r="N26" s="52"/>
      <c r="O26" s="52"/>
      <c r="S26" s="46"/>
    </row>
    <row r="27" spans="1:19" s="41" customFormat="1" ht="26.25" customHeight="1" x14ac:dyDescent="0.3">
      <c r="B27" s="48"/>
      <c r="C27" s="48"/>
      <c r="D27" s="48" t="s">
        <v>35</v>
      </c>
      <c r="E27" s="48"/>
      <c r="F27" s="48"/>
      <c r="G27" s="48"/>
      <c r="H27" s="48"/>
      <c r="I27" s="54"/>
      <c r="J27" s="54"/>
      <c r="K27" s="55">
        <v>0</v>
      </c>
      <c r="L27" s="42"/>
      <c r="M27" s="56"/>
      <c r="N27" s="52"/>
      <c r="O27" s="52"/>
      <c r="S27" s="46"/>
    </row>
    <row r="28" spans="1:19" s="41" customFormat="1" ht="26.25" customHeight="1" x14ac:dyDescent="0.3">
      <c r="B28" s="48"/>
      <c r="C28" s="48"/>
      <c r="D28" s="57" t="s">
        <v>36</v>
      </c>
      <c r="E28" s="57"/>
      <c r="F28" s="42"/>
      <c r="G28" s="42"/>
      <c r="H28" s="111" t="s">
        <v>57</v>
      </c>
      <c r="I28" s="54"/>
      <c r="J28" s="54"/>
      <c r="K28" s="55">
        <v>0</v>
      </c>
      <c r="L28" s="42"/>
      <c r="M28" s="56"/>
      <c r="N28" s="52"/>
      <c r="O28" s="52"/>
      <c r="S28" s="46"/>
    </row>
    <row r="29" spans="1:19" s="41" customFormat="1" ht="26.25" customHeight="1" x14ac:dyDescent="0.3">
      <c r="B29" s="48"/>
      <c r="C29" s="48"/>
      <c r="D29" s="57" t="s">
        <v>37</v>
      </c>
      <c r="E29" s="57"/>
      <c r="F29" s="42"/>
      <c r="G29" s="48" t="s">
        <v>34</v>
      </c>
      <c r="H29" s="42"/>
      <c r="I29" s="54"/>
      <c r="J29" s="54"/>
      <c r="K29" s="55">
        <v>0</v>
      </c>
      <c r="L29" s="42"/>
      <c r="M29" s="56"/>
      <c r="N29" s="52"/>
      <c r="O29" s="52"/>
    </row>
    <row r="30" spans="1:19" s="41" customFormat="1" ht="26.25" customHeight="1" x14ac:dyDescent="0.3">
      <c r="B30" s="48"/>
      <c r="C30" s="48"/>
      <c r="D30" s="57" t="s">
        <v>38</v>
      </c>
      <c r="E30" s="57"/>
      <c r="F30" s="42"/>
      <c r="G30" s="42"/>
      <c r="H30" s="58"/>
      <c r="I30" s="54"/>
      <c r="J30" s="54"/>
      <c r="K30" s="55">
        <v>0</v>
      </c>
      <c r="L30" s="42"/>
      <c r="M30" s="56"/>
      <c r="N30" s="52"/>
      <c r="O30" s="52"/>
    </row>
    <row r="31" spans="1:19" s="41" customFormat="1" ht="26.25" customHeight="1" x14ac:dyDescent="0.3">
      <c r="B31" s="48"/>
      <c r="C31" s="48"/>
      <c r="D31" s="57" t="s">
        <v>39</v>
      </c>
      <c r="E31" s="57"/>
      <c r="F31" s="42"/>
      <c r="G31" s="42"/>
      <c r="H31" s="58"/>
      <c r="I31" s="54"/>
      <c r="J31" s="54"/>
      <c r="K31" s="55">
        <v>0</v>
      </c>
      <c r="L31" s="42"/>
      <c r="M31" s="56"/>
      <c r="N31" s="52"/>
      <c r="O31" s="52"/>
    </row>
    <row r="32" spans="1:19" s="41" customFormat="1" ht="26.25" customHeight="1" x14ac:dyDescent="0.3">
      <c r="B32" s="48"/>
      <c r="C32" s="48"/>
      <c r="D32" s="57" t="s">
        <v>40</v>
      </c>
      <c r="E32" s="57"/>
      <c r="F32" s="42"/>
      <c r="G32" s="42"/>
      <c r="H32" s="42">
        <v>100000</v>
      </c>
      <c r="I32" s="54"/>
      <c r="J32" s="54"/>
      <c r="K32" s="55">
        <v>0</v>
      </c>
      <c r="L32" s="42"/>
      <c r="M32" s="56"/>
      <c r="N32" s="52"/>
      <c r="O32" s="52"/>
    </row>
    <row r="33" spans="1:15" s="41" customFormat="1" ht="26.25" customHeight="1" x14ac:dyDescent="0.3">
      <c r="B33" s="48"/>
      <c r="C33" s="48"/>
      <c r="D33" s="57" t="s">
        <v>41</v>
      </c>
      <c r="E33" s="57"/>
      <c r="F33" s="42"/>
      <c r="G33" s="42"/>
      <c r="H33" s="42">
        <v>100000</v>
      </c>
      <c r="I33" s="54"/>
      <c r="J33" s="54"/>
      <c r="K33" s="55">
        <v>0</v>
      </c>
      <c r="L33" s="42"/>
      <c r="M33" s="56"/>
      <c r="N33" s="52"/>
      <c r="O33" s="52"/>
    </row>
    <row r="34" spans="1:15" s="41" customFormat="1" ht="26.25" customHeight="1" x14ac:dyDescent="0.3">
      <c r="B34" s="48"/>
      <c r="C34" s="48"/>
      <c r="D34" s="57" t="s">
        <v>42</v>
      </c>
      <c r="E34" s="57" t="s">
        <v>43</v>
      </c>
      <c r="F34" s="42"/>
      <c r="G34" s="48" t="s">
        <v>34</v>
      </c>
      <c r="H34" s="42">
        <v>30000</v>
      </c>
      <c r="I34" s="54"/>
      <c r="J34" s="54"/>
      <c r="K34" s="55">
        <v>0</v>
      </c>
      <c r="L34" s="42"/>
      <c r="M34" s="56"/>
      <c r="N34" s="52"/>
      <c r="O34" s="52"/>
    </row>
    <row r="35" spans="1:15" s="41" customFormat="1" ht="26.25" customHeight="1" x14ac:dyDescent="0.3">
      <c r="B35" s="48"/>
      <c r="C35" s="48"/>
      <c r="D35" s="57" t="s">
        <v>44</v>
      </c>
      <c r="E35" s="57" t="s">
        <v>43</v>
      </c>
      <c r="F35" s="42"/>
      <c r="G35" s="48" t="s">
        <v>34</v>
      </c>
      <c r="H35" s="42">
        <v>30000</v>
      </c>
      <c r="I35" s="54"/>
      <c r="J35" s="54"/>
      <c r="K35" s="59">
        <v>0</v>
      </c>
      <c r="L35" s="42"/>
      <c r="M35" s="56"/>
      <c r="N35" s="52"/>
      <c r="O35" s="52"/>
    </row>
    <row r="36" spans="1:15" s="41" customFormat="1" ht="26.25" customHeight="1" x14ac:dyDescent="0.3">
      <c r="B36" s="48"/>
      <c r="C36" s="48"/>
      <c r="D36" s="57"/>
      <c r="E36" s="57"/>
      <c r="F36" s="42"/>
      <c r="G36" s="42"/>
      <c r="H36" s="42"/>
      <c r="I36" s="48"/>
      <c r="J36" s="48"/>
      <c r="K36" s="60">
        <f>SUM(K23:K35)</f>
        <v>664000</v>
      </c>
      <c r="L36" s="61">
        <f>+K36</f>
        <v>664000</v>
      </c>
      <c r="M36" s="56"/>
      <c r="N36" s="52"/>
      <c r="O36" s="52"/>
    </row>
    <row r="37" spans="1:15" s="41" customFormat="1" ht="26.25" customHeight="1" thickBot="1" x14ac:dyDescent="0.25">
      <c r="A37" s="41" t="s">
        <v>45</v>
      </c>
      <c r="D37" s="42"/>
      <c r="E37" s="42"/>
      <c r="F37" s="42"/>
      <c r="G37" s="42"/>
      <c r="H37" s="42"/>
      <c r="I37" s="42"/>
      <c r="J37" s="42"/>
      <c r="K37" s="42"/>
      <c r="L37" s="62">
        <f>+L22-L36</f>
        <v>176000</v>
      </c>
      <c r="M37" s="45"/>
      <c r="N37" s="52"/>
      <c r="O37" s="52"/>
    </row>
    <row r="38" spans="1:15" s="41" customFormat="1" ht="26.25" customHeight="1" thickTop="1" x14ac:dyDescent="0.2">
      <c r="D38" s="42"/>
      <c r="E38" s="42"/>
      <c r="F38" s="42"/>
      <c r="G38" s="42"/>
      <c r="H38" s="42"/>
      <c r="I38" s="42"/>
      <c r="J38" s="42"/>
      <c r="K38" s="42"/>
      <c r="L38" s="42"/>
      <c r="M38" s="45"/>
      <c r="N38" s="52"/>
      <c r="O38" s="52"/>
    </row>
    <row r="39" spans="1:15" s="41" customFormat="1" ht="26.25" customHeight="1" x14ac:dyDescent="0.2">
      <c r="A39" s="63" t="s">
        <v>46</v>
      </c>
      <c r="B39" s="64"/>
      <c r="C39" s="64"/>
      <c r="D39" s="65"/>
      <c r="E39" s="65"/>
      <c r="F39" s="66" t="s">
        <v>47</v>
      </c>
      <c r="G39" s="66"/>
      <c r="H39" s="66" t="s">
        <v>48</v>
      </c>
      <c r="I39" s="66" t="s">
        <v>49</v>
      </c>
      <c r="J39" s="66"/>
      <c r="K39" s="67" t="s">
        <v>50</v>
      </c>
      <c r="L39" s="42"/>
      <c r="M39" s="45"/>
      <c r="N39" s="52"/>
      <c r="O39" s="52"/>
    </row>
    <row r="40" spans="1:15" s="41" customFormat="1" ht="26.25" customHeight="1" x14ac:dyDescent="0.2">
      <c r="A40" s="68" t="s">
        <v>26</v>
      </c>
      <c r="B40" s="69" t="s">
        <v>26</v>
      </c>
      <c r="C40" s="70" t="s">
        <v>26</v>
      </c>
      <c r="D40" s="71" t="s">
        <v>26</v>
      </c>
      <c r="E40" s="71"/>
      <c r="F40" s="71" t="s">
        <v>26</v>
      </c>
      <c r="G40" s="71"/>
      <c r="H40" s="71"/>
      <c r="I40" s="42" t="s">
        <v>26</v>
      </c>
      <c r="J40" s="42"/>
      <c r="K40" s="72" t="s">
        <v>26</v>
      </c>
      <c r="L40" s="42"/>
      <c r="M40" s="45"/>
      <c r="N40" s="52"/>
      <c r="O40" s="52"/>
    </row>
    <row r="41" spans="1:15" s="41" customFormat="1" ht="26.25" customHeight="1" x14ac:dyDescent="0.2">
      <c r="A41" s="73"/>
      <c r="B41" s="71">
        <v>0</v>
      </c>
      <c r="C41" s="70" t="s">
        <v>51</v>
      </c>
      <c r="D41" s="71">
        <v>150000</v>
      </c>
      <c r="E41" s="71"/>
      <c r="F41" s="71">
        <v>0</v>
      </c>
      <c r="G41" s="71">
        <f>D41-B41</f>
        <v>150000</v>
      </c>
      <c r="H41" s="71">
        <f>IF(L37&lt;150000,0,G41)</f>
        <v>150000</v>
      </c>
      <c r="I41" s="74">
        <f>H41</f>
        <v>150000</v>
      </c>
      <c r="J41" s="74"/>
      <c r="K41" s="75">
        <f t="shared" ref="K41:K49" si="4">+I41*F41/100</f>
        <v>0</v>
      </c>
      <c r="L41" s="42"/>
      <c r="M41" s="45"/>
      <c r="N41" s="52"/>
      <c r="O41" s="52"/>
    </row>
    <row r="42" spans="1:15" s="41" customFormat="1" ht="26.25" customHeight="1" x14ac:dyDescent="0.2">
      <c r="A42" s="73"/>
      <c r="B42" s="71">
        <v>150001</v>
      </c>
      <c r="C42" s="70" t="s">
        <v>51</v>
      </c>
      <c r="D42" s="71">
        <v>300000</v>
      </c>
      <c r="E42" s="71"/>
      <c r="F42" s="71">
        <v>5</v>
      </c>
      <c r="G42" s="71">
        <f>D42-B42+1</f>
        <v>150000</v>
      </c>
      <c r="H42" s="71">
        <f>IF(H41=0,0,L37-H41)</f>
        <v>26000</v>
      </c>
      <c r="I42" s="74">
        <f t="shared" ref="I42:I47" si="5">IF(H42&gt;G42,G42,H42)</f>
        <v>26000</v>
      </c>
      <c r="J42" s="74"/>
      <c r="K42" s="75">
        <f>+I42*F42/100</f>
        <v>1300</v>
      </c>
      <c r="L42" s="42"/>
      <c r="M42" s="45"/>
      <c r="N42" s="52"/>
      <c r="O42" s="52"/>
    </row>
    <row r="43" spans="1:15" s="41" customFormat="1" ht="26.25" customHeight="1" x14ac:dyDescent="0.2">
      <c r="A43" s="73"/>
      <c r="B43" s="71">
        <f t="shared" ref="B43:B48" si="6">D42+1</f>
        <v>300001</v>
      </c>
      <c r="C43" s="70" t="s">
        <v>51</v>
      </c>
      <c r="D43" s="71">
        <v>500000</v>
      </c>
      <c r="E43" s="71"/>
      <c r="F43" s="71">
        <v>10</v>
      </c>
      <c r="G43" s="71">
        <f>D43-B43+1</f>
        <v>200000</v>
      </c>
      <c r="H43" s="71">
        <f>IF(H42=0,0,L37-I42-I41)</f>
        <v>0</v>
      </c>
      <c r="I43" s="74">
        <f t="shared" si="5"/>
        <v>0</v>
      </c>
      <c r="J43" s="74"/>
      <c r="K43" s="75">
        <f>+I43*F43/100</f>
        <v>0</v>
      </c>
      <c r="L43" s="42"/>
      <c r="M43" s="45"/>
      <c r="N43" s="52"/>
      <c r="O43" s="52"/>
    </row>
    <row r="44" spans="1:15" s="41" customFormat="1" ht="26.25" customHeight="1" x14ac:dyDescent="0.2">
      <c r="A44" s="73"/>
      <c r="B44" s="71">
        <f t="shared" si="6"/>
        <v>500001</v>
      </c>
      <c r="C44" s="70" t="s">
        <v>51</v>
      </c>
      <c r="D44" s="71">
        <v>750000</v>
      </c>
      <c r="E44" s="97"/>
      <c r="F44" s="97">
        <v>15</v>
      </c>
      <c r="G44" s="97">
        <f>D44-B44+1</f>
        <v>250000</v>
      </c>
      <c r="H44" s="97">
        <f>IF(H43=0,0,$L$37-$I$41-$I$42-$I$43)</f>
        <v>0</v>
      </c>
      <c r="I44" s="98">
        <f t="shared" si="5"/>
        <v>0</v>
      </c>
      <c r="J44" s="98"/>
      <c r="K44" s="99">
        <f>+I44*F44/100</f>
        <v>0</v>
      </c>
      <c r="L44" s="42"/>
      <c r="M44" s="45"/>
      <c r="N44" s="52"/>
      <c r="O44" s="52"/>
    </row>
    <row r="45" spans="1:15" s="41" customFormat="1" ht="26.25" customHeight="1" x14ac:dyDescent="0.2">
      <c r="A45" s="73"/>
      <c r="B45" s="71">
        <f t="shared" si="6"/>
        <v>750001</v>
      </c>
      <c r="C45" s="70" t="s">
        <v>51</v>
      </c>
      <c r="D45" s="71">
        <v>1000000</v>
      </c>
      <c r="E45" s="97"/>
      <c r="F45" s="97">
        <v>20</v>
      </c>
      <c r="G45" s="97">
        <f>D45-B45+1</f>
        <v>250000</v>
      </c>
      <c r="H45" s="97">
        <f>IF(H44=0,0,$L$37-$I$41-$I$42-$I$43-$I$44)</f>
        <v>0</v>
      </c>
      <c r="I45" s="98">
        <f t="shared" si="5"/>
        <v>0</v>
      </c>
      <c r="J45" s="98"/>
      <c r="K45" s="99">
        <f>+I45*F45/100</f>
        <v>0</v>
      </c>
      <c r="L45" s="42"/>
      <c r="M45" s="45"/>
      <c r="N45" s="52"/>
      <c r="O45" s="52"/>
    </row>
    <row r="46" spans="1:15" s="41" customFormat="1" ht="26.25" customHeight="1" x14ac:dyDescent="0.2">
      <c r="A46" s="73"/>
      <c r="B46" s="71">
        <f t="shared" si="6"/>
        <v>1000001</v>
      </c>
      <c r="C46" s="70" t="s">
        <v>51</v>
      </c>
      <c r="D46" s="71">
        <v>2000000</v>
      </c>
      <c r="E46" s="97"/>
      <c r="F46" s="97">
        <v>25</v>
      </c>
      <c r="G46" s="97">
        <f>D46-B46+1</f>
        <v>1000000</v>
      </c>
      <c r="H46" s="97">
        <f>IF(H45=0,0,$L$37-$I$41-$I$42-$I$43-$I$44-I45)</f>
        <v>0</v>
      </c>
      <c r="I46" s="98">
        <f t="shared" si="5"/>
        <v>0</v>
      </c>
      <c r="J46" s="98"/>
      <c r="K46" s="99">
        <f t="shared" si="4"/>
        <v>0</v>
      </c>
      <c r="L46" s="42"/>
      <c r="M46" s="45"/>
      <c r="N46" s="52"/>
      <c r="O46" s="52"/>
    </row>
    <row r="47" spans="1:15" s="41" customFormat="1" ht="26.25" customHeight="1" x14ac:dyDescent="0.2">
      <c r="A47" s="73"/>
      <c r="B47" s="71">
        <f t="shared" si="6"/>
        <v>2000001</v>
      </c>
      <c r="C47" s="70" t="s">
        <v>51</v>
      </c>
      <c r="D47" s="71">
        <v>5000000</v>
      </c>
      <c r="E47" s="97"/>
      <c r="F47" s="97">
        <v>30</v>
      </c>
      <c r="G47" s="97">
        <f>D47-B47+1</f>
        <v>3000000</v>
      </c>
      <c r="H47" s="97">
        <f>IF(H46=0,0,$L$37-$I$41-$I$42-$I$43-$I$44-I45-I46)</f>
        <v>0</v>
      </c>
      <c r="I47" s="98">
        <f t="shared" si="5"/>
        <v>0</v>
      </c>
      <c r="J47" s="98"/>
      <c r="K47" s="99">
        <f t="shared" si="4"/>
        <v>0</v>
      </c>
      <c r="L47" s="42"/>
      <c r="M47" s="45"/>
      <c r="N47" s="52"/>
      <c r="O47" s="52"/>
    </row>
    <row r="48" spans="1:15" s="41" customFormat="1" ht="26.25" customHeight="1" x14ac:dyDescent="0.2">
      <c r="A48" s="73"/>
      <c r="B48" s="71">
        <f t="shared" si="6"/>
        <v>5000001</v>
      </c>
      <c r="C48" s="70" t="s">
        <v>51</v>
      </c>
      <c r="D48" s="71">
        <v>20000000</v>
      </c>
      <c r="E48" s="97"/>
      <c r="F48" s="97">
        <v>35</v>
      </c>
      <c r="G48" s="97">
        <f>D48-B48+1</f>
        <v>15000000</v>
      </c>
      <c r="H48" s="97">
        <f>IF(H47=0,0,$L$37-$I$41-$I$42-$I$43-$I$44-I45-I46-I47)</f>
        <v>0</v>
      </c>
      <c r="I48" s="98"/>
      <c r="J48" s="98"/>
      <c r="K48" s="99">
        <f t="shared" si="4"/>
        <v>0</v>
      </c>
      <c r="L48" s="42"/>
      <c r="M48" s="45"/>
      <c r="N48" s="52"/>
      <c r="O48" s="52"/>
    </row>
    <row r="49" spans="1:19" s="41" customFormat="1" ht="26.25" customHeight="1" x14ac:dyDescent="0.2">
      <c r="A49" s="73"/>
      <c r="B49" s="71"/>
      <c r="C49" s="70"/>
      <c r="D49" s="71"/>
      <c r="E49" s="97"/>
      <c r="F49" s="97"/>
      <c r="G49" s="97"/>
      <c r="H49" s="97"/>
      <c r="I49" s="98">
        <f>IF(H49&gt;G49,G49,H49)</f>
        <v>0</v>
      </c>
      <c r="J49" s="98"/>
      <c r="K49" s="99">
        <f t="shared" si="4"/>
        <v>0</v>
      </c>
      <c r="L49" s="42"/>
      <c r="M49" s="45"/>
      <c r="N49" s="52"/>
      <c r="O49" s="52"/>
    </row>
    <row r="50" spans="1:19" s="41" customFormat="1" ht="26.25" customHeight="1" x14ac:dyDescent="0.2">
      <c r="A50" s="73"/>
      <c r="B50" s="76"/>
      <c r="D50" s="77"/>
      <c r="E50" s="100"/>
      <c r="F50" s="101"/>
      <c r="G50" s="101"/>
      <c r="H50" s="101"/>
      <c r="I50" s="102">
        <f>SUM(I40:I49)</f>
        <v>176000</v>
      </c>
      <c r="J50" s="102"/>
      <c r="K50" s="103">
        <f>SUM(K40:K49)</f>
        <v>1300</v>
      </c>
      <c r="L50" s="78">
        <f>+K50</f>
        <v>1300</v>
      </c>
      <c r="M50" s="45">
        <f>L50/12</f>
        <v>108.33333333333333</v>
      </c>
      <c r="N50" s="52"/>
      <c r="O50" s="52"/>
    </row>
    <row r="51" spans="1:19" s="41" customFormat="1" ht="26.25" customHeight="1" x14ac:dyDescent="0.2">
      <c r="A51" s="79"/>
      <c r="B51" s="80"/>
      <c r="C51" s="81"/>
      <c r="D51" s="82"/>
      <c r="E51" s="104"/>
      <c r="F51" s="105"/>
      <c r="G51" s="105"/>
      <c r="H51" s="105"/>
      <c r="I51" s="106" t="b">
        <f>I50=L37</f>
        <v>1</v>
      </c>
      <c r="J51" s="106"/>
      <c r="K51" s="107"/>
      <c r="L51" s="42"/>
      <c r="M51" s="45"/>
      <c r="N51" s="52"/>
      <c r="O51" s="52"/>
    </row>
    <row r="52" spans="1:19" s="41" customFormat="1" ht="26.25" customHeight="1" x14ac:dyDescent="0.2">
      <c r="B52" s="83"/>
      <c r="D52" s="77"/>
      <c r="E52" s="100"/>
      <c r="F52" s="101"/>
      <c r="G52" s="101"/>
      <c r="H52" s="101"/>
      <c r="I52" s="101"/>
      <c r="J52" s="101"/>
      <c r="K52" s="101"/>
      <c r="L52" s="42" t="s">
        <v>26</v>
      </c>
      <c r="M52" s="45"/>
      <c r="N52" s="52"/>
      <c r="O52" s="52"/>
    </row>
    <row r="53" spans="1:19" s="41" customFormat="1" ht="26.25" customHeight="1" x14ac:dyDescent="0.3">
      <c r="B53" s="83"/>
      <c r="D53" s="45"/>
      <c r="E53" s="108"/>
      <c r="F53" s="101"/>
      <c r="G53" s="101"/>
      <c r="H53" s="101"/>
      <c r="I53" s="57" t="s">
        <v>66</v>
      </c>
      <c r="J53" s="109"/>
      <c r="K53" s="109"/>
      <c r="L53" s="84">
        <f>L50</f>
        <v>1300</v>
      </c>
      <c r="M53" s="45"/>
      <c r="N53" s="52"/>
      <c r="O53" s="52"/>
    </row>
    <row r="54" spans="1:19" s="85" customFormat="1" ht="26.25" customHeight="1" x14ac:dyDescent="0.3">
      <c r="D54" s="84"/>
      <c r="E54" s="84"/>
      <c r="F54" s="84"/>
      <c r="G54" s="84"/>
      <c r="H54" s="84"/>
      <c r="I54" s="57" t="s">
        <v>67</v>
      </c>
      <c r="J54" s="86"/>
      <c r="K54" s="87"/>
      <c r="L54" s="87">
        <f>L53/12</f>
        <v>108.33333333333333</v>
      </c>
      <c r="M54" s="88"/>
      <c r="N54" s="89"/>
      <c r="O54" s="89"/>
    </row>
    <row r="55" spans="1:19" s="85" customFormat="1" ht="26.25" customHeight="1" x14ac:dyDescent="0.3">
      <c r="D55" s="84"/>
      <c r="E55" s="84"/>
      <c r="F55" s="84"/>
      <c r="G55" s="84"/>
      <c r="H55" s="84"/>
      <c r="I55" s="57" t="s">
        <v>68</v>
      </c>
      <c r="J55" s="86"/>
      <c r="K55" s="87"/>
      <c r="L55" s="87">
        <f>H20+I20</f>
        <v>7200</v>
      </c>
      <c r="M55" s="88"/>
      <c r="N55" s="89"/>
      <c r="O55" s="89"/>
    </row>
    <row r="56" spans="1:19" s="46" customFormat="1" ht="26.25" customHeight="1" thickBot="1" x14ac:dyDescent="0.35">
      <c r="I56" s="57" t="s">
        <v>69</v>
      </c>
      <c r="L56" s="90">
        <f>L53-L55</f>
        <v>-5900</v>
      </c>
      <c r="M56" s="91"/>
      <c r="N56" s="91"/>
      <c r="O56" s="52"/>
      <c r="P56" s="41"/>
      <c r="Q56" s="41"/>
      <c r="R56" s="41"/>
      <c r="S56" s="41"/>
    </row>
    <row r="57" spans="1:19" s="46" customFormat="1" ht="26.25" customHeight="1" thickTop="1" x14ac:dyDescent="0.3">
      <c r="M57" s="91"/>
      <c r="N57" s="91"/>
      <c r="O57" s="91"/>
    </row>
    <row r="58" spans="1:19" s="92" customFormat="1" ht="27.75" x14ac:dyDescent="0.65">
      <c r="I58" s="93"/>
      <c r="J58" s="93"/>
      <c r="M58" s="94"/>
      <c r="N58" s="94"/>
      <c r="O58" s="94"/>
    </row>
  </sheetData>
  <mergeCells count="3">
    <mergeCell ref="M6:M7"/>
    <mergeCell ref="O6:Q6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F5DC-C376-4A25-8059-0DE9699D67F6}">
  <sheetPr>
    <tabColor theme="9" tint="0.39997558519241921"/>
    <pageSetUpPr fitToPage="1"/>
  </sheetPr>
  <dimension ref="A1:S58"/>
  <sheetViews>
    <sheetView showGridLines="0" topLeftCell="A38" zoomScale="60" zoomScaleNormal="60" workbookViewId="0">
      <selection activeCell="D8" sqref="D8"/>
    </sheetView>
  </sheetViews>
  <sheetFormatPr defaultColWidth="9.875" defaultRowHeight="21.75" x14ac:dyDescent="0.5"/>
  <cols>
    <col min="1" max="1" width="10.375" style="6" customWidth="1"/>
    <col min="2" max="2" width="17.375" style="6" customWidth="1"/>
    <col min="3" max="3" width="13.125" style="6" bestFit="1" customWidth="1"/>
    <col min="4" max="4" width="16.25" style="6" customWidth="1"/>
    <col min="5" max="5" width="17.875" style="6" customWidth="1"/>
    <col min="6" max="6" width="16.375" style="6" customWidth="1"/>
    <col min="7" max="7" width="15.25" style="6" customWidth="1"/>
    <col min="8" max="8" width="16.25" style="6" customWidth="1"/>
    <col min="9" max="9" width="17.375" style="6" customWidth="1"/>
    <col min="10" max="10" width="12.75" style="6" customWidth="1"/>
    <col min="11" max="11" width="18.75" style="6" customWidth="1"/>
    <col min="12" max="12" width="17.375" style="6" bestFit="1" customWidth="1"/>
    <col min="13" max="13" width="15.125" style="95" bestFit="1" customWidth="1"/>
    <col min="14" max="14" width="10.25" style="95" bestFit="1" customWidth="1"/>
    <col min="15" max="15" width="9.375" style="95" bestFit="1" customWidth="1"/>
    <col min="16" max="16" width="12.125" style="6" customWidth="1"/>
    <col min="17" max="17" width="16.25" style="6" customWidth="1"/>
    <col min="18" max="16384" width="9.875" style="6"/>
  </cols>
  <sheetData>
    <row r="1" spans="1:18" x14ac:dyDescent="0.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2"/>
      <c r="Q1" s="2"/>
      <c r="R1" s="2"/>
    </row>
    <row r="2" spans="1:18" x14ac:dyDescent="0.5">
      <c r="A2" s="7" t="s">
        <v>1</v>
      </c>
      <c r="B2" s="2"/>
      <c r="C2" s="3"/>
      <c r="D2" s="4"/>
      <c r="E2" s="4"/>
      <c r="F2" s="8" t="s">
        <v>54</v>
      </c>
      <c r="H2" s="4"/>
      <c r="I2" s="4"/>
      <c r="J2" s="4"/>
      <c r="K2" s="4"/>
      <c r="L2" s="4"/>
      <c r="M2" s="5"/>
      <c r="N2" s="5"/>
      <c r="O2" s="5"/>
      <c r="P2" s="2"/>
      <c r="Q2" s="2"/>
      <c r="R2" s="2"/>
    </row>
    <row r="3" spans="1:18" x14ac:dyDescent="0.5">
      <c r="A3" s="9" t="s">
        <v>2</v>
      </c>
      <c r="B3" s="10"/>
      <c r="C3" s="11"/>
      <c r="D3" s="11"/>
      <c r="E3" s="11"/>
      <c r="F3" s="12"/>
      <c r="G3" s="13" t="s">
        <v>3</v>
      </c>
      <c r="H3" s="14"/>
      <c r="M3" s="5"/>
      <c r="N3" s="5"/>
      <c r="O3" s="5"/>
      <c r="P3" s="2"/>
      <c r="Q3" s="2"/>
      <c r="R3" s="2"/>
    </row>
    <row r="4" spans="1:18" x14ac:dyDescent="0.5">
      <c r="A4" s="9" t="s">
        <v>4</v>
      </c>
      <c r="B4" s="16" t="s">
        <v>56</v>
      </c>
      <c r="C4" s="12"/>
      <c r="D4" s="12"/>
      <c r="E4" s="12"/>
      <c r="F4" s="12"/>
      <c r="G4" s="17" t="s">
        <v>6</v>
      </c>
      <c r="I4" s="12"/>
      <c r="J4" s="12"/>
      <c r="K4" s="12"/>
      <c r="L4" s="12"/>
      <c r="M4" s="5"/>
      <c r="N4" s="5"/>
      <c r="O4" s="5"/>
      <c r="P4" s="2"/>
      <c r="Q4" s="2"/>
      <c r="R4" s="2"/>
    </row>
    <row r="5" spans="1:18" x14ac:dyDescent="0.5">
      <c r="A5" s="18" t="s">
        <v>7</v>
      </c>
      <c r="B5" s="19"/>
      <c r="C5" s="19"/>
      <c r="D5" s="12"/>
      <c r="E5" s="12"/>
      <c r="F5" s="12"/>
      <c r="G5" s="15" t="s">
        <v>8</v>
      </c>
      <c r="H5" s="12"/>
      <c r="I5" s="20"/>
      <c r="J5" s="20"/>
      <c r="K5" s="20"/>
      <c r="L5" s="20"/>
      <c r="M5" s="5"/>
      <c r="N5" s="5"/>
      <c r="O5" s="5"/>
      <c r="P5" s="2"/>
      <c r="Q5" s="2"/>
      <c r="R5" s="2"/>
    </row>
    <row r="6" spans="1:18" x14ac:dyDescent="0.5">
      <c r="A6" s="2"/>
      <c r="B6" s="21" t="s">
        <v>9</v>
      </c>
      <c r="C6" s="22"/>
      <c r="D6" s="22"/>
      <c r="E6" s="22"/>
      <c r="F6" s="23"/>
      <c r="G6" s="21" t="s">
        <v>10</v>
      </c>
      <c r="H6" s="22"/>
      <c r="I6" s="22"/>
      <c r="J6" s="22"/>
      <c r="K6" s="113" t="s">
        <v>11</v>
      </c>
      <c r="L6" s="24"/>
      <c r="M6" s="115" t="s">
        <v>12</v>
      </c>
      <c r="N6" s="116"/>
      <c r="O6" s="117"/>
    </row>
    <row r="7" spans="1:18" s="31" customFormat="1" ht="22.5" customHeight="1" x14ac:dyDescent="0.45">
      <c r="A7" s="25" t="s">
        <v>13</v>
      </c>
      <c r="B7" s="96" t="s">
        <v>14</v>
      </c>
      <c r="C7" s="96" t="s">
        <v>15</v>
      </c>
      <c r="D7" s="96" t="s">
        <v>16</v>
      </c>
      <c r="E7" s="96" t="s">
        <v>17</v>
      </c>
      <c r="F7" s="96" t="s">
        <v>18</v>
      </c>
      <c r="G7" s="27" t="s">
        <v>19</v>
      </c>
      <c r="H7" s="28" t="s">
        <v>20</v>
      </c>
      <c r="I7" s="28" t="s">
        <v>21</v>
      </c>
      <c r="J7" s="28" t="s">
        <v>22</v>
      </c>
      <c r="K7" s="114"/>
      <c r="L7" s="29"/>
      <c r="M7" s="30" t="s">
        <v>23</v>
      </c>
      <c r="N7" s="30" t="s">
        <v>24</v>
      </c>
      <c r="O7" s="30" t="s">
        <v>25</v>
      </c>
    </row>
    <row r="8" spans="1:18" x14ac:dyDescent="0.5">
      <c r="A8" s="32">
        <v>44562</v>
      </c>
      <c r="B8" s="33"/>
      <c r="C8" s="34"/>
      <c r="D8" s="24" t="s">
        <v>26</v>
      </c>
      <c r="E8" s="24"/>
      <c r="F8" s="24">
        <f>SUM(B8:E8)</f>
        <v>0</v>
      </c>
      <c r="G8" s="35"/>
      <c r="H8" s="24">
        <f>15000*5%</f>
        <v>750</v>
      </c>
      <c r="I8" s="24"/>
      <c r="J8" s="24"/>
      <c r="K8" s="24">
        <f>F8-G8-H8-I8-J8</f>
        <v>-750</v>
      </c>
      <c r="L8" s="24"/>
      <c r="M8" s="34">
        <f>F8</f>
        <v>0</v>
      </c>
      <c r="N8" s="34">
        <f>+G8</f>
        <v>0</v>
      </c>
      <c r="O8" s="34">
        <f>+H8</f>
        <v>750</v>
      </c>
    </row>
    <row r="9" spans="1:18" x14ac:dyDescent="0.5">
      <c r="A9" s="32">
        <v>44593</v>
      </c>
      <c r="B9" s="33"/>
      <c r="C9" s="34"/>
      <c r="D9" s="24" t="s">
        <v>26</v>
      </c>
      <c r="E9" s="24"/>
      <c r="F9" s="24">
        <f t="shared" ref="F9:F19" si="0">SUM(B9:E9)</f>
        <v>0</v>
      </c>
      <c r="G9" s="35"/>
      <c r="H9" s="24">
        <f t="shared" ref="H9:H19" si="1">15000*5%</f>
        <v>750</v>
      </c>
      <c r="I9" s="24"/>
      <c r="J9" s="24"/>
      <c r="K9" s="24">
        <f t="shared" ref="K9:K19" si="2">F9-G9-H9-I9-J9</f>
        <v>-750</v>
      </c>
      <c r="L9" s="24"/>
      <c r="M9" s="34">
        <f>F9+M8</f>
        <v>0</v>
      </c>
      <c r="N9" s="34">
        <f>G9+N8</f>
        <v>0</v>
      </c>
      <c r="O9" s="34">
        <f>O8+H9</f>
        <v>1500</v>
      </c>
    </row>
    <row r="10" spans="1:18" x14ac:dyDescent="0.5">
      <c r="A10" s="32">
        <v>44621</v>
      </c>
      <c r="B10" s="33"/>
      <c r="C10" s="34"/>
      <c r="D10" s="24" t="s">
        <v>26</v>
      </c>
      <c r="E10" s="24"/>
      <c r="F10" s="24">
        <f t="shared" si="0"/>
        <v>0</v>
      </c>
      <c r="G10" s="35"/>
      <c r="H10" s="24">
        <f t="shared" si="1"/>
        <v>750</v>
      </c>
      <c r="I10" s="24"/>
      <c r="J10" s="24"/>
      <c r="K10" s="24">
        <f t="shared" si="2"/>
        <v>-750</v>
      </c>
      <c r="L10" s="24"/>
      <c r="M10" s="34">
        <f t="shared" ref="M10:N19" si="3">F10+M9</f>
        <v>0</v>
      </c>
      <c r="N10" s="34">
        <f t="shared" si="3"/>
        <v>0</v>
      </c>
      <c r="O10" s="34">
        <f t="shared" ref="O10:O19" si="4">O9+H10</f>
        <v>2250</v>
      </c>
    </row>
    <row r="11" spans="1:18" x14ac:dyDescent="0.5">
      <c r="A11" s="32">
        <v>44652</v>
      </c>
      <c r="B11" s="33"/>
      <c r="C11" s="34"/>
      <c r="D11" s="24"/>
      <c r="E11" s="24"/>
      <c r="F11" s="24">
        <f t="shared" si="0"/>
        <v>0</v>
      </c>
      <c r="G11" s="35"/>
      <c r="H11" s="24">
        <f t="shared" si="1"/>
        <v>750</v>
      </c>
      <c r="I11" s="24"/>
      <c r="J11" s="24"/>
      <c r="K11" s="24">
        <f t="shared" si="2"/>
        <v>-750</v>
      </c>
      <c r="L11" s="24"/>
      <c r="M11" s="34">
        <f t="shared" si="3"/>
        <v>0</v>
      </c>
      <c r="N11" s="34">
        <f t="shared" si="3"/>
        <v>0</v>
      </c>
      <c r="O11" s="34">
        <f t="shared" si="4"/>
        <v>3000</v>
      </c>
      <c r="P11" s="36"/>
    </row>
    <row r="12" spans="1:18" x14ac:dyDescent="0.5">
      <c r="A12" s="32">
        <v>44682</v>
      </c>
      <c r="B12" s="33"/>
      <c r="C12" s="34"/>
      <c r="D12" s="24" t="s">
        <v>26</v>
      </c>
      <c r="E12" s="24"/>
      <c r="F12" s="24">
        <f t="shared" si="0"/>
        <v>0</v>
      </c>
      <c r="G12" s="35"/>
      <c r="H12" s="24">
        <f t="shared" si="1"/>
        <v>750</v>
      </c>
      <c r="I12" s="24"/>
      <c r="J12" s="24"/>
      <c r="K12" s="24">
        <f t="shared" si="2"/>
        <v>-750</v>
      </c>
      <c r="L12" s="24"/>
      <c r="M12" s="34">
        <f t="shared" si="3"/>
        <v>0</v>
      </c>
      <c r="N12" s="34">
        <f t="shared" si="3"/>
        <v>0</v>
      </c>
      <c r="O12" s="34">
        <f t="shared" si="4"/>
        <v>3750</v>
      </c>
    </row>
    <row r="13" spans="1:18" x14ac:dyDescent="0.5">
      <c r="A13" s="32">
        <v>44713</v>
      </c>
      <c r="B13" s="33"/>
      <c r="C13" s="34"/>
      <c r="D13" s="24" t="s">
        <v>26</v>
      </c>
      <c r="E13" s="24"/>
      <c r="F13" s="24">
        <f t="shared" si="0"/>
        <v>0</v>
      </c>
      <c r="G13" s="35"/>
      <c r="H13" s="24">
        <f t="shared" si="1"/>
        <v>750</v>
      </c>
      <c r="I13" s="24"/>
      <c r="J13" s="24"/>
      <c r="K13" s="24">
        <f t="shared" si="2"/>
        <v>-750</v>
      </c>
      <c r="L13" s="24"/>
      <c r="M13" s="34">
        <f t="shared" si="3"/>
        <v>0</v>
      </c>
      <c r="N13" s="34">
        <f t="shared" si="3"/>
        <v>0</v>
      </c>
      <c r="O13" s="34">
        <f t="shared" si="4"/>
        <v>4500</v>
      </c>
    </row>
    <row r="14" spans="1:18" x14ac:dyDescent="0.5">
      <c r="A14" s="32">
        <v>44743</v>
      </c>
      <c r="B14" s="33"/>
      <c r="C14" s="34"/>
      <c r="D14" s="24" t="s">
        <v>26</v>
      </c>
      <c r="E14" s="24"/>
      <c r="F14" s="24">
        <f t="shared" si="0"/>
        <v>0</v>
      </c>
      <c r="G14" s="35"/>
      <c r="H14" s="24">
        <f t="shared" si="1"/>
        <v>750</v>
      </c>
      <c r="I14" s="24"/>
      <c r="J14" s="24"/>
      <c r="K14" s="24">
        <f t="shared" si="2"/>
        <v>-750</v>
      </c>
      <c r="L14" s="24"/>
      <c r="M14" s="34">
        <f t="shared" si="3"/>
        <v>0</v>
      </c>
      <c r="N14" s="34">
        <f t="shared" si="3"/>
        <v>0</v>
      </c>
      <c r="O14" s="34">
        <f t="shared" si="4"/>
        <v>5250</v>
      </c>
    </row>
    <row r="15" spans="1:18" x14ac:dyDescent="0.5">
      <c r="A15" s="32">
        <v>44774</v>
      </c>
      <c r="B15" s="33"/>
      <c r="C15" s="34"/>
      <c r="D15" s="24" t="s">
        <v>27</v>
      </c>
      <c r="E15" s="24"/>
      <c r="F15" s="24">
        <f t="shared" si="0"/>
        <v>0</v>
      </c>
      <c r="G15" s="35"/>
      <c r="H15" s="24">
        <f t="shared" si="1"/>
        <v>750</v>
      </c>
      <c r="I15" s="24"/>
      <c r="J15" s="24"/>
      <c r="K15" s="24">
        <f t="shared" si="2"/>
        <v>-750</v>
      </c>
      <c r="L15" s="24"/>
      <c r="M15" s="34">
        <f t="shared" si="3"/>
        <v>0</v>
      </c>
      <c r="N15" s="34">
        <f t="shared" si="3"/>
        <v>0</v>
      </c>
      <c r="O15" s="34">
        <f t="shared" si="4"/>
        <v>6000</v>
      </c>
    </row>
    <row r="16" spans="1:18" x14ac:dyDescent="0.5">
      <c r="A16" s="32">
        <v>44805</v>
      </c>
      <c r="B16" s="33"/>
      <c r="C16" s="34"/>
      <c r="D16" s="24" t="s">
        <v>26</v>
      </c>
      <c r="E16" s="24"/>
      <c r="F16" s="24">
        <f t="shared" si="0"/>
        <v>0</v>
      </c>
      <c r="G16" s="35"/>
      <c r="H16" s="24">
        <f t="shared" si="1"/>
        <v>750</v>
      </c>
      <c r="I16" s="24"/>
      <c r="J16" s="24"/>
      <c r="K16" s="24">
        <f t="shared" si="2"/>
        <v>-750</v>
      </c>
      <c r="L16" s="24"/>
      <c r="M16" s="34">
        <f t="shared" si="3"/>
        <v>0</v>
      </c>
      <c r="N16" s="34">
        <f t="shared" si="3"/>
        <v>0</v>
      </c>
      <c r="O16" s="34">
        <f t="shared" si="4"/>
        <v>6750</v>
      </c>
    </row>
    <row r="17" spans="1:19" x14ac:dyDescent="0.5">
      <c r="A17" s="32">
        <v>44835</v>
      </c>
      <c r="B17" s="33"/>
      <c r="C17" s="34"/>
      <c r="D17" s="24" t="s">
        <v>26</v>
      </c>
      <c r="E17" s="24"/>
      <c r="F17" s="24">
        <f t="shared" si="0"/>
        <v>0</v>
      </c>
      <c r="G17" s="35"/>
      <c r="H17" s="24">
        <f t="shared" si="1"/>
        <v>750</v>
      </c>
      <c r="I17" s="24"/>
      <c r="J17" s="24"/>
      <c r="K17" s="24">
        <f t="shared" si="2"/>
        <v>-750</v>
      </c>
      <c r="L17" s="24"/>
      <c r="M17" s="34">
        <f t="shared" si="3"/>
        <v>0</v>
      </c>
      <c r="N17" s="34">
        <f t="shared" si="3"/>
        <v>0</v>
      </c>
      <c r="O17" s="34">
        <f t="shared" si="4"/>
        <v>7500</v>
      </c>
    </row>
    <row r="18" spans="1:19" x14ac:dyDescent="0.5">
      <c r="A18" s="32">
        <v>44866</v>
      </c>
      <c r="B18" s="33"/>
      <c r="C18" s="34"/>
      <c r="D18" s="24" t="s">
        <v>26</v>
      </c>
      <c r="E18" s="24"/>
      <c r="F18" s="24">
        <f t="shared" si="0"/>
        <v>0</v>
      </c>
      <c r="G18" s="35"/>
      <c r="H18" s="24">
        <f t="shared" si="1"/>
        <v>750</v>
      </c>
      <c r="I18" s="24"/>
      <c r="J18" s="24"/>
      <c r="K18" s="24">
        <f t="shared" si="2"/>
        <v>-750</v>
      </c>
      <c r="L18" s="24"/>
      <c r="M18" s="34">
        <f t="shared" si="3"/>
        <v>0</v>
      </c>
      <c r="N18" s="34">
        <f t="shared" si="3"/>
        <v>0</v>
      </c>
      <c r="O18" s="34">
        <f t="shared" si="4"/>
        <v>8250</v>
      </c>
    </row>
    <row r="19" spans="1:19" x14ac:dyDescent="0.5">
      <c r="A19" s="32">
        <v>44896</v>
      </c>
      <c r="B19" s="33">
        <v>30000</v>
      </c>
      <c r="C19" s="34"/>
      <c r="D19" s="24" t="s">
        <v>26</v>
      </c>
      <c r="E19" s="24"/>
      <c r="F19" s="24">
        <f t="shared" si="0"/>
        <v>30000</v>
      </c>
      <c r="G19" s="35"/>
      <c r="H19" s="24">
        <f t="shared" si="1"/>
        <v>750</v>
      </c>
      <c r="I19" s="24"/>
      <c r="J19" s="24"/>
      <c r="K19" s="24">
        <f t="shared" si="2"/>
        <v>29250</v>
      </c>
      <c r="L19" s="24"/>
      <c r="M19" s="34">
        <f t="shared" si="3"/>
        <v>30000</v>
      </c>
      <c r="N19" s="34">
        <f t="shared" si="3"/>
        <v>0</v>
      </c>
      <c r="O19" s="34">
        <f t="shared" si="4"/>
        <v>9000</v>
      </c>
    </row>
    <row r="20" spans="1:19" ht="22.5" thickBot="1" x14ac:dyDescent="0.55000000000000004">
      <c r="A20" s="2" t="s">
        <v>18</v>
      </c>
      <c r="B20" s="37">
        <f t="shared" ref="B20:K20" si="5">SUM(B8:B19)</f>
        <v>30000</v>
      </c>
      <c r="C20" s="37">
        <f t="shared" si="5"/>
        <v>0</v>
      </c>
      <c r="D20" s="37">
        <f t="shared" si="5"/>
        <v>0</v>
      </c>
      <c r="E20" s="37">
        <f>SUM(E8:E19)</f>
        <v>0</v>
      </c>
      <c r="F20" s="37">
        <f t="shared" si="5"/>
        <v>30000</v>
      </c>
      <c r="G20" s="37">
        <f t="shared" si="5"/>
        <v>0</v>
      </c>
      <c r="H20" s="37">
        <f t="shared" si="5"/>
        <v>9000</v>
      </c>
      <c r="I20" s="37">
        <f t="shared" si="5"/>
        <v>0</v>
      </c>
      <c r="J20" s="37"/>
      <c r="K20" s="37">
        <f t="shared" si="5"/>
        <v>21000</v>
      </c>
      <c r="L20" s="12"/>
      <c r="M20" s="5"/>
      <c r="N20" s="5"/>
      <c r="O20" s="5"/>
    </row>
    <row r="21" spans="1:19" ht="22.5" thickTop="1" x14ac:dyDescent="0.5">
      <c r="A21" s="2"/>
      <c r="B21" s="38"/>
      <c r="C21" s="38"/>
      <c r="D21" s="38"/>
      <c r="E21" s="38"/>
      <c r="F21" s="39"/>
      <c r="G21" s="39"/>
      <c r="H21" s="39"/>
      <c r="I21" s="38"/>
      <c r="J21" s="38"/>
      <c r="K21" s="38"/>
      <c r="L21" s="38"/>
      <c r="M21" s="40"/>
      <c r="N21" s="5"/>
      <c r="O21" s="5"/>
      <c r="P21" s="12"/>
      <c r="Q21" s="12"/>
      <c r="R21" s="12"/>
    </row>
    <row r="22" spans="1:19" s="46" customFormat="1" ht="26.25" customHeight="1" x14ac:dyDescent="0.3">
      <c r="A22" s="41" t="s">
        <v>28</v>
      </c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3">
        <f>F20</f>
        <v>30000</v>
      </c>
      <c r="M22" s="44"/>
      <c r="N22" s="45"/>
      <c r="O22" s="45"/>
      <c r="P22" s="42"/>
      <c r="Q22" s="42"/>
      <c r="R22" s="42"/>
    </row>
    <row r="23" spans="1:19" s="46" customFormat="1" ht="26.25" customHeight="1" x14ac:dyDescent="0.3">
      <c r="A23" s="41"/>
      <c r="B23" s="41" t="s">
        <v>26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5"/>
      <c r="N23" s="45"/>
      <c r="O23" s="45"/>
      <c r="P23" s="42"/>
      <c r="Q23" s="42"/>
      <c r="R23" s="42"/>
    </row>
    <row r="24" spans="1:19" s="46" customFormat="1" ht="26.25" customHeight="1" x14ac:dyDescent="0.3">
      <c r="A24" s="47" t="s">
        <v>29</v>
      </c>
      <c r="B24" s="41" t="s">
        <v>30</v>
      </c>
      <c r="C24" s="41"/>
      <c r="D24" s="42"/>
      <c r="E24" s="42"/>
      <c r="F24" s="42"/>
      <c r="G24" s="42"/>
      <c r="H24" s="42"/>
      <c r="I24" s="48"/>
      <c r="J24" s="48"/>
      <c r="K24" s="49">
        <v>100000</v>
      </c>
      <c r="L24" s="42"/>
      <c r="M24" s="50"/>
      <c r="N24" s="50"/>
      <c r="O24" s="45"/>
      <c r="P24" s="41"/>
      <c r="Q24" s="41"/>
      <c r="R24" s="41"/>
    </row>
    <row r="25" spans="1:19" s="46" customFormat="1" ht="26.25" customHeight="1" x14ac:dyDescent="0.3">
      <c r="A25" s="41"/>
      <c r="B25" s="41" t="s">
        <v>31</v>
      </c>
      <c r="C25" s="41"/>
      <c r="D25" s="42" t="s">
        <v>32</v>
      </c>
      <c r="E25" s="42"/>
      <c r="F25" s="48"/>
      <c r="G25" s="48"/>
      <c r="H25" s="48"/>
      <c r="I25" s="48"/>
      <c r="J25" s="48"/>
      <c r="K25" s="51">
        <v>60000</v>
      </c>
      <c r="L25" s="42"/>
      <c r="M25" s="52"/>
      <c r="N25" s="52"/>
      <c r="O25" s="52"/>
      <c r="P25" s="41"/>
      <c r="Q25" s="41"/>
      <c r="R25" s="41"/>
    </row>
    <row r="26" spans="1:19" s="41" customFormat="1" ht="26.25" customHeight="1" x14ac:dyDescent="0.3">
      <c r="B26" s="48"/>
      <c r="C26" s="48"/>
      <c r="D26" s="48" t="s">
        <v>33</v>
      </c>
      <c r="E26" s="48"/>
      <c r="F26" s="48"/>
      <c r="G26" s="48" t="s">
        <v>34</v>
      </c>
      <c r="H26" s="53">
        <v>30000</v>
      </c>
      <c r="I26" s="42" t="s">
        <v>32</v>
      </c>
      <c r="J26" s="54"/>
      <c r="K26" s="55">
        <v>0</v>
      </c>
      <c r="L26" s="42"/>
      <c r="M26" s="56"/>
      <c r="N26" s="52"/>
      <c r="O26" s="52"/>
      <c r="S26" s="46"/>
    </row>
    <row r="27" spans="1:19" s="41" customFormat="1" ht="26.25" customHeight="1" x14ac:dyDescent="0.3">
      <c r="B27" s="48"/>
      <c r="C27" s="48"/>
      <c r="D27" s="48" t="s">
        <v>35</v>
      </c>
      <c r="E27" s="48"/>
      <c r="F27" s="48"/>
      <c r="G27" s="48"/>
      <c r="H27" s="48"/>
      <c r="I27" s="54"/>
      <c r="J27" s="54"/>
      <c r="K27" s="55">
        <v>0</v>
      </c>
      <c r="L27" s="42"/>
      <c r="M27" s="56"/>
      <c r="N27" s="52"/>
      <c r="O27" s="52"/>
      <c r="S27" s="46"/>
    </row>
    <row r="28" spans="1:19" s="41" customFormat="1" ht="26.25" customHeight="1" x14ac:dyDescent="0.3">
      <c r="B28" s="48"/>
      <c r="C28" s="48"/>
      <c r="D28" s="57" t="s">
        <v>36</v>
      </c>
      <c r="E28" s="57"/>
      <c r="F28" s="42"/>
      <c r="G28" s="42"/>
      <c r="H28" s="42"/>
      <c r="I28" s="54"/>
      <c r="J28" s="54"/>
      <c r="K28" s="110">
        <f>H20</f>
        <v>9000</v>
      </c>
      <c r="L28" s="42"/>
      <c r="M28" s="56"/>
      <c r="N28" s="52"/>
      <c r="O28" s="52"/>
      <c r="S28" s="46"/>
    </row>
    <row r="29" spans="1:19" s="41" customFormat="1" ht="26.25" customHeight="1" x14ac:dyDescent="0.3">
      <c r="B29" s="48"/>
      <c r="C29" s="48"/>
      <c r="D29" s="57" t="s">
        <v>37</v>
      </c>
      <c r="E29" s="57"/>
      <c r="F29" s="42"/>
      <c r="G29" s="48" t="s">
        <v>34</v>
      </c>
      <c r="H29" s="42">
        <v>15000</v>
      </c>
      <c r="I29" s="54"/>
      <c r="J29" s="54"/>
      <c r="K29" s="55">
        <v>0</v>
      </c>
      <c r="L29" s="42"/>
      <c r="M29" s="56"/>
      <c r="N29" s="52"/>
      <c r="O29" s="52"/>
    </row>
    <row r="30" spans="1:19" s="41" customFormat="1" ht="26.25" customHeight="1" x14ac:dyDescent="0.3">
      <c r="B30" s="48"/>
      <c r="C30" s="48"/>
      <c r="D30" s="57" t="s">
        <v>38</v>
      </c>
      <c r="E30" s="57"/>
      <c r="F30" s="42"/>
      <c r="G30" s="42"/>
      <c r="H30" s="58"/>
      <c r="I30" s="54"/>
      <c r="J30" s="54"/>
      <c r="K30" s="55">
        <v>0</v>
      </c>
      <c r="L30" s="42"/>
      <c r="M30" s="56"/>
      <c r="N30" s="52"/>
      <c r="O30" s="52"/>
    </row>
    <row r="31" spans="1:19" s="41" customFormat="1" ht="26.25" customHeight="1" x14ac:dyDescent="0.3">
      <c r="B31" s="48"/>
      <c r="C31" s="48"/>
      <c r="D31" s="57" t="s">
        <v>39</v>
      </c>
      <c r="E31" s="57"/>
      <c r="F31" s="42"/>
      <c r="G31" s="42"/>
      <c r="H31" s="58"/>
      <c r="I31" s="54"/>
      <c r="J31" s="54"/>
      <c r="K31" s="55">
        <v>0</v>
      </c>
      <c r="L31" s="42"/>
      <c r="M31" s="56"/>
      <c r="N31" s="52"/>
      <c r="O31" s="52"/>
    </row>
    <row r="32" spans="1:19" s="41" customFormat="1" ht="26.25" customHeight="1" x14ac:dyDescent="0.3">
      <c r="B32" s="48"/>
      <c r="C32" s="48"/>
      <c r="D32" s="57" t="s">
        <v>40</v>
      </c>
      <c r="E32" s="57"/>
      <c r="F32" s="42"/>
      <c r="G32" s="42"/>
      <c r="H32" s="42">
        <v>100000</v>
      </c>
      <c r="I32" s="54"/>
      <c r="J32" s="54"/>
      <c r="K32" s="55">
        <v>0</v>
      </c>
      <c r="L32" s="42"/>
      <c r="M32" s="56"/>
      <c r="N32" s="52"/>
      <c r="O32" s="52"/>
    </row>
    <row r="33" spans="1:15" s="41" customFormat="1" ht="26.25" customHeight="1" x14ac:dyDescent="0.3">
      <c r="B33" s="48"/>
      <c r="C33" s="48"/>
      <c r="D33" s="57" t="s">
        <v>41</v>
      </c>
      <c r="E33" s="57"/>
      <c r="F33" s="42"/>
      <c r="G33" s="42"/>
      <c r="H33" s="42">
        <v>100000</v>
      </c>
      <c r="I33" s="54"/>
      <c r="J33" s="54"/>
      <c r="K33" s="55">
        <v>0</v>
      </c>
      <c r="L33" s="42"/>
      <c r="M33" s="56"/>
      <c r="N33" s="52"/>
      <c r="O33" s="52"/>
    </row>
    <row r="34" spans="1:15" s="41" customFormat="1" ht="26.25" customHeight="1" x14ac:dyDescent="0.3">
      <c r="B34" s="48"/>
      <c r="C34" s="48"/>
      <c r="D34" s="57" t="s">
        <v>42</v>
      </c>
      <c r="E34" s="57" t="s">
        <v>43</v>
      </c>
      <c r="F34" s="42"/>
      <c r="G34" s="48" t="s">
        <v>34</v>
      </c>
      <c r="H34" s="42">
        <v>30000</v>
      </c>
      <c r="I34" s="54"/>
      <c r="J34" s="54"/>
      <c r="K34" s="55">
        <v>0</v>
      </c>
      <c r="L34" s="42"/>
      <c r="M34" s="56"/>
      <c r="N34" s="52"/>
      <c r="O34" s="52"/>
    </row>
    <row r="35" spans="1:15" s="41" customFormat="1" ht="26.25" customHeight="1" x14ac:dyDescent="0.3">
      <c r="B35" s="48"/>
      <c r="C35" s="48"/>
      <c r="D35" s="57" t="s">
        <v>44</v>
      </c>
      <c r="E35" s="57" t="s">
        <v>43</v>
      </c>
      <c r="F35" s="42"/>
      <c r="G35" s="48" t="s">
        <v>34</v>
      </c>
      <c r="H35" s="42">
        <v>30000</v>
      </c>
      <c r="I35" s="54"/>
      <c r="J35" s="54"/>
      <c r="K35" s="59">
        <v>0</v>
      </c>
      <c r="L35" s="42"/>
      <c r="M35" s="56"/>
      <c r="N35" s="52"/>
      <c r="O35" s="52"/>
    </row>
    <row r="36" spans="1:15" s="41" customFormat="1" ht="26.25" customHeight="1" x14ac:dyDescent="0.3">
      <c r="B36" s="48"/>
      <c r="C36" s="48"/>
      <c r="D36" s="57"/>
      <c r="E36" s="57"/>
      <c r="F36" s="42"/>
      <c r="G36" s="42"/>
      <c r="H36" s="42"/>
      <c r="I36" s="48"/>
      <c r="J36" s="48"/>
      <c r="K36" s="60">
        <f>SUM(K24:K35)</f>
        <v>169000</v>
      </c>
      <c r="L36" s="61">
        <f>+K36</f>
        <v>169000</v>
      </c>
      <c r="M36" s="56"/>
      <c r="N36" s="52"/>
      <c r="O36" s="52"/>
    </row>
    <row r="37" spans="1:15" s="41" customFormat="1" ht="26.25" customHeight="1" thickBot="1" x14ac:dyDescent="0.25">
      <c r="A37" s="41" t="s">
        <v>45</v>
      </c>
      <c r="D37" s="42"/>
      <c r="E37" s="42"/>
      <c r="F37" s="42"/>
      <c r="G37" s="42"/>
      <c r="H37" s="42"/>
      <c r="I37" s="42"/>
      <c r="J37" s="42"/>
      <c r="K37" s="42"/>
      <c r="L37" s="62">
        <f>+L22-L36</f>
        <v>-139000</v>
      </c>
      <c r="M37" s="45"/>
      <c r="N37" s="52"/>
      <c r="O37" s="52"/>
    </row>
    <row r="38" spans="1:15" s="41" customFormat="1" ht="26.25" customHeight="1" thickTop="1" x14ac:dyDescent="0.2">
      <c r="D38" s="42"/>
      <c r="E38" s="42"/>
      <c r="F38" s="42"/>
      <c r="G38" s="42"/>
      <c r="H38" s="42"/>
      <c r="I38" s="42"/>
      <c r="J38" s="42"/>
      <c r="K38" s="42"/>
      <c r="L38" s="42"/>
      <c r="M38" s="45"/>
      <c r="N38" s="52"/>
      <c r="O38" s="52"/>
    </row>
    <row r="39" spans="1:15" s="41" customFormat="1" ht="26.25" customHeight="1" x14ac:dyDescent="0.2">
      <c r="A39" s="63" t="s">
        <v>46</v>
      </c>
      <c r="B39" s="64"/>
      <c r="C39" s="64"/>
      <c r="D39" s="65"/>
      <c r="E39" s="65"/>
      <c r="F39" s="66" t="s">
        <v>47</v>
      </c>
      <c r="G39" s="66"/>
      <c r="H39" s="66" t="s">
        <v>48</v>
      </c>
      <c r="I39" s="66" t="s">
        <v>49</v>
      </c>
      <c r="J39" s="66"/>
      <c r="K39" s="67" t="s">
        <v>50</v>
      </c>
      <c r="L39" s="42"/>
      <c r="M39" s="45"/>
      <c r="N39" s="52"/>
      <c r="O39" s="52"/>
    </row>
    <row r="40" spans="1:15" s="41" customFormat="1" ht="26.25" customHeight="1" x14ac:dyDescent="0.2">
      <c r="A40" s="68" t="s">
        <v>26</v>
      </c>
      <c r="B40" s="69" t="s">
        <v>26</v>
      </c>
      <c r="C40" s="70" t="s">
        <v>26</v>
      </c>
      <c r="D40" s="71" t="s">
        <v>26</v>
      </c>
      <c r="E40" s="71"/>
      <c r="F40" s="71" t="s">
        <v>26</v>
      </c>
      <c r="G40" s="71"/>
      <c r="H40" s="71"/>
      <c r="I40" s="42" t="s">
        <v>26</v>
      </c>
      <c r="J40" s="42"/>
      <c r="K40" s="72" t="s">
        <v>26</v>
      </c>
      <c r="L40" s="42"/>
      <c r="M40" s="45"/>
      <c r="N40" s="52"/>
      <c r="O40" s="52"/>
    </row>
    <row r="41" spans="1:15" s="41" customFormat="1" ht="26.25" customHeight="1" x14ac:dyDescent="0.2">
      <c r="A41" s="73"/>
      <c r="B41" s="71">
        <v>0</v>
      </c>
      <c r="C41" s="70" t="s">
        <v>51</v>
      </c>
      <c r="D41" s="71">
        <v>150000</v>
      </c>
      <c r="E41" s="71"/>
      <c r="F41" s="71">
        <v>0</v>
      </c>
      <c r="G41" s="71">
        <f>D41-B41</f>
        <v>150000</v>
      </c>
      <c r="H41" s="71">
        <f>IF(L37&lt;150000,0,G41)</f>
        <v>0</v>
      </c>
      <c r="I41" s="74">
        <f>H41</f>
        <v>0</v>
      </c>
      <c r="J41" s="74"/>
      <c r="K41" s="75">
        <f t="shared" ref="K41:K49" si="6">+I41*F41/100</f>
        <v>0</v>
      </c>
      <c r="L41" s="42"/>
      <c r="M41" s="45"/>
      <c r="N41" s="52"/>
      <c r="O41" s="52"/>
    </row>
    <row r="42" spans="1:15" s="41" customFormat="1" ht="26.25" customHeight="1" x14ac:dyDescent="0.2">
      <c r="A42" s="73"/>
      <c r="B42" s="71">
        <v>150001</v>
      </c>
      <c r="C42" s="70" t="s">
        <v>51</v>
      </c>
      <c r="D42" s="71">
        <v>300000</v>
      </c>
      <c r="E42" s="71"/>
      <c r="F42" s="71">
        <v>5</v>
      </c>
      <c r="G42" s="71">
        <f t="shared" ref="G42:G48" si="7">D42-B42+1</f>
        <v>150000</v>
      </c>
      <c r="H42" s="71">
        <f>IF(H41=0,0,L37-H41)</f>
        <v>0</v>
      </c>
      <c r="I42" s="74">
        <f t="shared" ref="I42:I47" si="8">IF(H42&gt;G42,G42,H42)</f>
        <v>0</v>
      </c>
      <c r="J42" s="74"/>
      <c r="K42" s="75">
        <f>+I42*F42/100</f>
        <v>0</v>
      </c>
      <c r="L42" s="42"/>
      <c r="M42" s="45"/>
      <c r="N42" s="52"/>
      <c r="O42" s="52"/>
    </row>
    <row r="43" spans="1:15" s="41" customFormat="1" ht="26.25" customHeight="1" x14ac:dyDescent="0.2">
      <c r="A43" s="73"/>
      <c r="B43" s="71">
        <f t="shared" ref="B43:B48" si="9">D42+1</f>
        <v>300001</v>
      </c>
      <c r="C43" s="70" t="s">
        <v>51</v>
      </c>
      <c r="D43" s="71">
        <v>500000</v>
      </c>
      <c r="E43" s="71"/>
      <c r="F43" s="71">
        <v>10</v>
      </c>
      <c r="G43" s="71">
        <f t="shared" si="7"/>
        <v>200000</v>
      </c>
      <c r="H43" s="71">
        <f>IF(H42=0,0,L37-I42-I41)</f>
        <v>0</v>
      </c>
      <c r="I43" s="74">
        <f t="shared" si="8"/>
        <v>0</v>
      </c>
      <c r="J43" s="74"/>
      <c r="K43" s="75">
        <f>+I43*F43/100</f>
        <v>0</v>
      </c>
      <c r="L43" s="42"/>
      <c r="M43" s="45"/>
      <c r="N43" s="52"/>
      <c r="O43" s="52"/>
    </row>
    <row r="44" spans="1:15" s="41" customFormat="1" ht="26.25" customHeight="1" x14ac:dyDescent="0.2">
      <c r="A44" s="73"/>
      <c r="B44" s="71">
        <f t="shared" si="9"/>
        <v>500001</v>
      </c>
      <c r="C44" s="70" t="s">
        <v>51</v>
      </c>
      <c r="D44" s="71">
        <v>750000</v>
      </c>
      <c r="E44" s="97"/>
      <c r="F44" s="97">
        <v>15</v>
      </c>
      <c r="G44" s="97">
        <f t="shared" si="7"/>
        <v>250000</v>
      </c>
      <c r="H44" s="97">
        <f>IF(H43=0,0,$L$37-$I$41-$I$42-$I$43)</f>
        <v>0</v>
      </c>
      <c r="I44" s="98">
        <f t="shared" si="8"/>
        <v>0</v>
      </c>
      <c r="J44" s="98"/>
      <c r="K44" s="99">
        <f>+I44*F44/100</f>
        <v>0</v>
      </c>
      <c r="L44" s="42"/>
      <c r="M44" s="45"/>
      <c r="N44" s="52"/>
      <c r="O44" s="52"/>
    </row>
    <row r="45" spans="1:15" s="41" customFormat="1" ht="26.25" customHeight="1" x14ac:dyDescent="0.2">
      <c r="A45" s="73"/>
      <c r="B45" s="71">
        <f t="shared" si="9"/>
        <v>750001</v>
      </c>
      <c r="C45" s="70" t="s">
        <v>51</v>
      </c>
      <c r="D45" s="71">
        <v>1000000</v>
      </c>
      <c r="E45" s="97"/>
      <c r="F45" s="97">
        <v>20</v>
      </c>
      <c r="G45" s="97">
        <f t="shared" si="7"/>
        <v>250000</v>
      </c>
      <c r="H45" s="97">
        <f>IF(H44=0,0,$L$37-$I$41-$I$42-$I$43-$I$44)</f>
        <v>0</v>
      </c>
      <c r="I45" s="98">
        <f t="shared" si="8"/>
        <v>0</v>
      </c>
      <c r="J45" s="98"/>
      <c r="K45" s="99">
        <f>+I45*F45/100</f>
        <v>0</v>
      </c>
      <c r="L45" s="42"/>
      <c r="M45" s="45"/>
      <c r="N45" s="52"/>
      <c r="O45" s="52"/>
    </row>
    <row r="46" spans="1:15" s="41" customFormat="1" ht="26.25" customHeight="1" x14ac:dyDescent="0.2">
      <c r="A46" s="73"/>
      <c r="B46" s="71">
        <f t="shared" si="9"/>
        <v>1000001</v>
      </c>
      <c r="C46" s="70" t="s">
        <v>51</v>
      </c>
      <c r="D46" s="71">
        <v>2000000</v>
      </c>
      <c r="E46" s="97"/>
      <c r="F46" s="97">
        <v>25</v>
      </c>
      <c r="G46" s="97">
        <f t="shared" si="7"/>
        <v>1000000</v>
      </c>
      <c r="H46" s="97">
        <f>IF(H45=0,0,$L$37-$I$41-$I$42-$I$43-$I$44-I45)</f>
        <v>0</v>
      </c>
      <c r="I46" s="98">
        <f t="shared" si="8"/>
        <v>0</v>
      </c>
      <c r="J46" s="98"/>
      <c r="K46" s="99">
        <f t="shared" si="6"/>
        <v>0</v>
      </c>
      <c r="L46" s="42"/>
      <c r="M46" s="45"/>
      <c r="N46" s="52"/>
      <c r="O46" s="52"/>
    </row>
    <row r="47" spans="1:15" s="41" customFormat="1" ht="26.25" customHeight="1" x14ac:dyDescent="0.2">
      <c r="A47" s="73"/>
      <c r="B47" s="71">
        <f t="shared" si="9"/>
        <v>2000001</v>
      </c>
      <c r="C47" s="70" t="s">
        <v>51</v>
      </c>
      <c r="D47" s="71">
        <v>5000000</v>
      </c>
      <c r="E47" s="97"/>
      <c r="F47" s="97">
        <v>30</v>
      </c>
      <c r="G47" s="97">
        <f t="shared" si="7"/>
        <v>3000000</v>
      </c>
      <c r="H47" s="97">
        <f>IF(H46=0,0,$L$37-$I$41-$I$42-$I$43-$I$44-I45-I46)</f>
        <v>0</v>
      </c>
      <c r="I47" s="98">
        <f t="shared" si="8"/>
        <v>0</v>
      </c>
      <c r="J47" s="98"/>
      <c r="K47" s="99">
        <f t="shared" si="6"/>
        <v>0</v>
      </c>
      <c r="L47" s="42"/>
      <c r="M47" s="45"/>
      <c r="N47" s="52"/>
      <c r="O47" s="52"/>
    </row>
    <row r="48" spans="1:15" s="41" customFormat="1" ht="26.25" customHeight="1" x14ac:dyDescent="0.2">
      <c r="A48" s="73"/>
      <c r="B48" s="71">
        <f t="shared" si="9"/>
        <v>5000001</v>
      </c>
      <c r="C48" s="70" t="s">
        <v>51</v>
      </c>
      <c r="D48" s="71">
        <v>20000000</v>
      </c>
      <c r="E48" s="97"/>
      <c r="F48" s="97">
        <v>35</v>
      </c>
      <c r="G48" s="97">
        <f t="shared" si="7"/>
        <v>15000000</v>
      </c>
      <c r="H48" s="97">
        <f>IF(H47=0,0,$L$37-$I$41-$I$42-$I$43-$I$44-I45-I46-I47)</f>
        <v>0</v>
      </c>
      <c r="I48" s="98"/>
      <c r="J48" s="98"/>
      <c r="K48" s="99">
        <f t="shared" si="6"/>
        <v>0</v>
      </c>
      <c r="L48" s="42"/>
      <c r="M48" s="45"/>
      <c r="N48" s="52"/>
      <c r="O48" s="52"/>
    </row>
    <row r="49" spans="1:19" s="41" customFormat="1" ht="26.25" customHeight="1" x14ac:dyDescent="0.2">
      <c r="A49" s="73"/>
      <c r="B49" s="71"/>
      <c r="C49" s="70"/>
      <c r="D49" s="71"/>
      <c r="E49" s="97"/>
      <c r="F49" s="97"/>
      <c r="G49" s="97"/>
      <c r="H49" s="97"/>
      <c r="I49" s="98">
        <f>IF(H49&gt;G49,G49,H49)</f>
        <v>0</v>
      </c>
      <c r="J49" s="98"/>
      <c r="K49" s="99">
        <f t="shared" si="6"/>
        <v>0</v>
      </c>
      <c r="L49" s="42"/>
      <c r="M49" s="45"/>
      <c r="N49" s="52"/>
      <c r="O49" s="52"/>
    </row>
    <row r="50" spans="1:19" s="41" customFormat="1" ht="26.25" customHeight="1" x14ac:dyDescent="0.2">
      <c r="A50" s="73"/>
      <c r="B50" s="76"/>
      <c r="D50" s="77"/>
      <c r="E50" s="100"/>
      <c r="F50" s="101"/>
      <c r="G50" s="101"/>
      <c r="H50" s="101"/>
      <c r="I50" s="102">
        <f>SUM(I40:I49)</f>
        <v>0</v>
      </c>
      <c r="J50" s="102"/>
      <c r="K50" s="103">
        <f>SUM(K40:K49)</f>
        <v>0</v>
      </c>
      <c r="L50" s="78">
        <f>+K50</f>
        <v>0</v>
      </c>
      <c r="M50" s="45">
        <f>L50/12</f>
        <v>0</v>
      </c>
      <c r="N50" s="52"/>
      <c r="O50" s="52"/>
    </row>
    <row r="51" spans="1:19" s="41" customFormat="1" ht="26.25" customHeight="1" x14ac:dyDescent="0.2">
      <c r="A51" s="79"/>
      <c r="B51" s="80"/>
      <c r="C51" s="81"/>
      <c r="D51" s="82"/>
      <c r="E51" s="104"/>
      <c r="F51" s="105"/>
      <c r="G51" s="105"/>
      <c r="H51" s="105"/>
      <c r="I51" s="106" t="b">
        <f>I50=L37</f>
        <v>0</v>
      </c>
      <c r="J51" s="106"/>
      <c r="K51" s="107"/>
      <c r="L51" s="42"/>
      <c r="M51" s="45"/>
      <c r="N51" s="52"/>
      <c r="O51" s="52"/>
    </row>
    <row r="52" spans="1:19" s="41" customFormat="1" ht="26.25" customHeight="1" x14ac:dyDescent="0.2">
      <c r="B52" s="83"/>
      <c r="D52" s="77"/>
      <c r="E52" s="100"/>
      <c r="F52" s="101"/>
      <c r="G52" s="101"/>
      <c r="H52" s="101"/>
      <c r="I52" s="101"/>
      <c r="J52" s="101"/>
      <c r="K52" s="101"/>
      <c r="L52" s="42" t="s">
        <v>26</v>
      </c>
      <c r="M52" s="45"/>
      <c r="N52" s="52"/>
      <c r="O52" s="52"/>
    </row>
    <row r="53" spans="1:19" s="41" customFormat="1" ht="26.25" customHeight="1" x14ac:dyDescent="0.2">
      <c r="B53" s="83"/>
      <c r="D53" s="45"/>
      <c r="E53" s="108"/>
      <c r="F53" s="101"/>
      <c r="G53" s="101"/>
      <c r="H53" s="101"/>
      <c r="I53" s="101" t="s">
        <v>52</v>
      </c>
      <c r="J53" s="109"/>
      <c r="K53" s="109"/>
      <c r="L53" s="84">
        <f>L50</f>
        <v>0</v>
      </c>
      <c r="M53" s="45"/>
      <c r="N53" s="52"/>
      <c r="O53" s="52"/>
    </row>
    <row r="54" spans="1:19" s="85" customFormat="1" ht="26.25" customHeight="1" x14ac:dyDescent="0.3">
      <c r="D54" s="84"/>
      <c r="E54" s="84"/>
      <c r="F54" s="84"/>
      <c r="G54" s="84"/>
      <c r="H54" s="84"/>
      <c r="I54" s="86" t="s">
        <v>55</v>
      </c>
      <c r="J54" s="86"/>
      <c r="K54" s="87"/>
      <c r="L54" s="87">
        <f>L53/12</f>
        <v>0</v>
      </c>
      <c r="M54" s="88"/>
      <c r="N54" s="89"/>
      <c r="O54" s="89"/>
    </row>
    <row r="55" spans="1:19" s="85" customFormat="1" ht="26.25" customHeight="1" x14ac:dyDescent="0.3">
      <c r="D55" s="84"/>
      <c r="E55" s="84"/>
      <c r="F55" s="84"/>
      <c r="G55" s="84"/>
      <c r="H55" s="84"/>
      <c r="I55" s="86"/>
      <c r="J55" s="86"/>
      <c r="K55" s="87"/>
      <c r="L55" s="87"/>
      <c r="M55" s="88"/>
      <c r="N55" s="89"/>
      <c r="O55" s="89"/>
    </row>
    <row r="56" spans="1:19" s="46" customFormat="1" ht="26.25" customHeight="1" thickBot="1" x14ac:dyDescent="0.35">
      <c r="I56" s="46" t="s">
        <v>53</v>
      </c>
      <c r="L56" s="90"/>
      <c r="M56" s="91"/>
      <c r="N56" s="91"/>
      <c r="O56" s="52"/>
      <c r="P56" s="41"/>
      <c r="Q56" s="41"/>
      <c r="R56" s="41"/>
      <c r="S56" s="41"/>
    </row>
    <row r="57" spans="1:19" s="46" customFormat="1" ht="26.25" customHeight="1" thickTop="1" x14ac:dyDescent="0.3">
      <c r="M57" s="91"/>
      <c r="N57" s="91"/>
      <c r="O57" s="91"/>
    </row>
    <row r="58" spans="1:19" s="92" customFormat="1" ht="27.75" x14ac:dyDescent="0.65">
      <c r="I58" s="93"/>
      <c r="J58" s="93"/>
      <c r="M58" s="94"/>
      <c r="N58" s="94"/>
      <c r="O58" s="94"/>
    </row>
  </sheetData>
  <mergeCells count="2">
    <mergeCell ref="K6:K7"/>
    <mergeCell ref="M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ตัวอย่างคำนวณหักภาษี</vt:lpstr>
      <vt:lpstr>ตัวอย่างคำนวณหักภาษี (พนักงาน)</vt:lpstr>
      <vt:lpstr>ตัวอย่างคำนวณหักภาษี!Print_Area</vt:lpstr>
      <vt:lpstr>'ตัวอย่างคำนวณหักภาษี (พนักงาน)'!Print_Area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CWPro</dc:creator>
  <cp:lastModifiedBy>ACER</cp:lastModifiedBy>
  <cp:lastPrinted>2022-02-14T06:58:44Z</cp:lastPrinted>
  <dcterms:created xsi:type="dcterms:W3CDTF">2021-05-07T09:55:00Z</dcterms:created>
  <dcterms:modified xsi:type="dcterms:W3CDTF">2022-11-10T03:15:28Z</dcterms:modified>
</cp:coreProperties>
</file>